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AC\Desktop\จ้างปรับปรุง - กัลยา\จ้างปรับปรุง กัลยา- รอบ 2\2.  ประกาศประกวดราคา\"/>
    </mc:Choice>
  </mc:AlternateContent>
  <bookViews>
    <workbookView xWindow="0" yWindow="0" windowWidth="28800" windowHeight="12480" tabRatio="865" activeTab="8"/>
  </bookViews>
  <sheets>
    <sheet name="บก.01" sheetId="92" r:id="rId1"/>
    <sheet name="ปร.6" sheetId="81" r:id="rId2"/>
    <sheet name="ปร.5(ก)" sheetId="82" r:id="rId3"/>
    <sheet name="รวม" sheetId="48" r:id="rId4"/>
    <sheet name="สำนักงาน" sheetId="28" r:id="rId5"/>
    <sheet name="ห้องน้ำลูกค้า" sheetId="97" r:id="rId6"/>
    <sheet name="ปร.5(ข)" sheetId="83" r:id="rId7"/>
    <sheet name="ครุภัณฑ์" sheetId="32" r:id="rId8"/>
    <sheet name="ปร.4(พ)" sheetId="101" r:id="rId9"/>
    <sheet name="เหตุผล" sheetId="102" r:id="rId10"/>
  </sheets>
  <externalReferences>
    <externalReference r:id="rId11"/>
  </externalReferences>
  <definedNames>
    <definedName name="_xlnm._FilterDatabase" localSheetId="7" hidden="1">ครุภัณฑ์!#REF!</definedName>
    <definedName name="_xlnm._FilterDatabase" localSheetId="3" hidden="1">รวม!#REF!</definedName>
    <definedName name="_xlnm._FilterDatabase" localSheetId="4" hidden="1">สำนักงาน!#REF!</definedName>
    <definedName name="_xlnm._FilterDatabase" localSheetId="5" hidden="1">ห้องน้ำลูกค้า!#REF!</definedName>
    <definedName name="A" localSheetId="0">#REF!</definedName>
    <definedName name="A" localSheetId="2">#REF!</definedName>
    <definedName name="A" localSheetId="6">#REF!</definedName>
    <definedName name="A" localSheetId="1">#REF!</definedName>
    <definedName name="A" localSheetId="3">#REF!</definedName>
    <definedName name="A">#REF!</definedName>
    <definedName name="B" localSheetId="0">#REF!</definedName>
    <definedName name="B" localSheetId="2">#REF!</definedName>
    <definedName name="B" localSheetId="1">#REF!</definedName>
    <definedName name="B">#REF!</definedName>
    <definedName name="D" localSheetId="0">#REF!</definedName>
    <definedName name="D" localSheetId="2">#REF!</definedName>
    <definedName name="D" localSheetId="1">#REF!</definedName>
    <definedName name="D">#REF!</definedName>
    <definedName name="E" localSheetId="0">#REF!</definedName>
    <definedName name="E" localSheetId="2">#REF!</definedName>
    <definedName name="E" localSheetId="1">#REF!</definedName>
    <definedName name="E">#REF!</definedName>
    <definedName name="F" localSheetId="0">#REF!</definedName>
    <definedName name="F" localSheetId="2">#REF!</definedName>
    <definedName name="F" localSheetId="1">#REF!</definedName>
    <definedName name="F">#REF!</definedName>
    <definedName name="G" localSheetId="0">#REF!</definedName>
    <definedName name="G" localSheetId="2">#REF!</definedName>
    <definedName name="G" localSheetId="1">#REF!</definedName>
    <definedName name="G">#REF!</definedName>
    <definedName name="H" localSheetId="0">#REF!</definedName>
    <definedName name="H" localSheetId="2">#REF!</definedName>
    <definedName name="H" localSheetId="1">#REF!</definedName>
    <definedName name="H">#REF!</definedName>
    <definedName name="_xlnm.Print_Area" localSheetId="7">ครุภัณฑ์!$A$1:$J$30</definedName>
    <definedName name="_xlnm.Print_Area" localSheetId="2">'ปร.5(ก)'!$A$1:$G$39</definedName>
    <definedName name="_xlnm.Print_Area" localSheetId="6">'ปร.5(ข)'!$A$1:$G$33</definedName>
    <definedName name="_xlnm.Print_Area" localSheetId="1">ปร.6!$A$1:$E$33</definedName>
    <definedName name="_xlnm.Print_Area" localSheetId="3">รวม!$A$1:$J$26</definedName>
    <definedName name="_xlnm.Print_Area" localSheetId="4">สำนักงาน!$A$1:$J$189</definedName>
    <definedName name="_xlnm.Print_Area" localSheetId="5">ห้องน้ำลูกค้า!$A$1:$J$47</definedName>
    <definedName name="_xlnm.Print_Titles" localSheetId="7">ครุภัณฑ์!$1:$9</definedName>
    <definedName name="_xlnm.Print_Titles" localSheetId="3">รวม!$1:$9</definedName>
    <definedName name="_xlnm.Print_Titles" localSheetId="4">สำนักงาน!$1:$9</definedName>
    <definedName name="_xlnm.Print_Titles" localSheetId="5">ห้องน้ำลูกค้า!$1:$9</definedName>
    <definedName name="Z">#REF!</definedName>
    <definedName name="ก่อสร้างห้องน้ำ" localSheetId="0">#REF!</definedName>
    <definedName name="ก่อสร้างห้องน้ำ" localSheetId="2">#REF!</definedName>
    <definedName name="ก่อสร้างห้องน้ำ" localSheetId="1">#REF!</definedName>
    <definedName name="ก่อสร้างห้องน้ำ">#REF!</definedName>
    <definedName name="ชั้น2" localSheetId="0">#REF!</definedName>
    <definedName name="ชั้น2" localSheetId="2">#REF!</definedName>
    <definedName name="ชั้น2" localSheetId="6">#REF!</definedName>
    <definedName name="ชั้น2" localSheetId="1">#REF!</definedName>
    <definedName name="ชั้น2">#REF!</definedName>
    <definedName name="ตาข่ายกันนก" localSheetId="0">#REF!</definedName>
    <definedName name="ตาข่ายกันนก" localSheetId="2">#REF!</definedName>
    <definedName name="ตาข่ายกันนก" localSheetId="1">#REF!</definedName>
    <definedName name="ตาข่ายกันนก">#REF!</definedName>
    <definedName name="ป1ห้องเครื่องปั๊ม" localSheetId="0">#REF!</definedName>
    <definedName name="ป1ห้องเครื่องปั๊ม" localSheetId="2">#REF!</definedName>
    <definedName name="ป1ห้องเครื่องปั๊ม" localSheetId="1">#REF!</definedName>
    <definedName name="ป1ห้องเครื่องปั๊ม">#REF!</definedName>
    <definedName name="ประตูหน้าต่างอาคารห้องประชุม" localSheetId="0">#REF!</definedName>
    <definedName name="ประตูหน้าต่างอาคารห้องประชุม" localSheetId="2">#REF!</definedName>
    <definedName name="ประตูหน้าต่างอาคารห้องประชุม" localSheetId="1">#REF!</definedName>
    <definedName name="ประตูหน้าต่างอาคารห้องประชุม">#REF!</definedName>
    <definedName name="ประตูห้องน้ำลูกค้า" localSheetId="0">#REF!</definedName>
    <definedName name="ประตูห้องน้ำลูกค้า" localSheetId="2">#REF!</definedName>
    <definedName name="ประตูห้องน้ำลูกค้า" localSheetId="1">#REF!</definedName>
    <definedName name="ประตูห้องน้ำลูกค้า">#REF!</definedName>
    <definedName name="ประตูห้องประชุม" localSheetId="0">#REF!</definedName>
    <definedName name="ประตูห้องประชุม" localSheetId="2">#REF!</definedName>
    <definedName name="ประตูห้องประชุม" localSheetId="1">#REF!</definedName>
    <definedName name="ประตูห้องประชุม">#REF!</definedName>
    <definedName name="ปรับปรุงอาคารC" localSheetId="0">#REF!</definedName>
    <definedName name="ปรับปรุงอาคารC" localSheetId="2">#REF!</definedName>
    <definedName name="ปรับปรุงอาคารC" localSheetId="1">#REF!</definedName>
    <definedName name="ปรับปรุงอาคารC">#REF!</definedName>
    <definedName name="ส่นวที่2." localSheetId="0">#REF!</definedName>
    <definedName name="ส่นวที่2." localSheetId="2">#REF!</definedName>
    <definedName name="ส่นวที่2." localSheetId="1">#REF!</definedName>
    <definedName name="ส่นวที่2.">#REF!</definedName>
    <definedName name="ส่วน2" localSheetId="0">#REF!</definedName>
    <definedName name="ส่วน2" localSheetId="2">#REF!</definedName>
    <definedName name="ส่วน2" localSheetId="1">#REF!</definedName>
    <definedName name="ส่วน2">#REF!</definedName>
    <definedName name="ส่วนที่2" localSheetId="0">#REF!</definedName>
    <definedName name="ส่วนที่2" localSheetId="2">#REF!</definedName>
    <definedName name="ส่วนที่2" localSheetId="1">#REF!</definedName>
    <definedName name="ส่วนที่2">#REF!</definedName>
    <definedName name="ห้องเตรียมอาหาร" localSheetId="0">#REF!</definedName>
    <definedName name="ห้องเตรียมอาหาร" localSheetId="2">#REF!</definedName>
    <definedName name="ห้องเตรียมอาหาร" localSheetId="1">#REF!</definedName>
    <definedName name="ห้องเตรียมอาหาร">#REF!</definedName>
    <definedName name="ห้องน้ำ" localSheetId="0">#REF!</definedName>
    <definedName name="ห้องน้ำ" localSheetId="2">#REF!</definedName>
    <definedName name="ห้องน้ำ" localSheetId="1">#REF!</definedName>
    <definedName name="ห้องน้ำ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02" l="1"/>
  <c r="H11" i="101"/>
  <c r="D13" i="81" s="1"/>
  <c r="G23" i="101"/>
  <c r="A6" i="102"/>
  <c r="G6" i="48"/>
  <c r="A4" i="101"/>
  <c r="O29" i="102"/>
  <c r="A5" i="101"/>
  <c r="A6" i="32"/>
  <c r="A6" i="97"/>
  <c r="A6" i="28"/>
  <c r="H71" i="28"/>
  <c r="F71" i="28"/>
  <c r="I71" i="28" s="1"/>
  <c r="F176" i="28"/>
  <c r="H176" i="28"/>
  <c r="H175" i="28"/>
  <c r="I175" i="28" s="1"/>
  <c r="I177" i="28" s="1"/>
  <c r="F175" i="28"/>
  <c r="H172" i="28"/>
  <c r="H171" i="28"/>
  <c r="F171" i="28"/>
  <c r="H168" i="28"/>
  <c r="F168" i="28"/>
  <c r="H167" i="28"/>
  <c r="F167" i="28"/>
  <c r="I167" i="28" s="1"/>
  <c r="H166" i="28"/>
  <c r="F166" i="28"/>
  <c r="H163" i="28"/>
  <c r="F163" i="28"/>
  <c r="I163" i="28" s="1"/>
  <c r="I164" i="28" s="1"/>
  <c r="H160" i="28"/>
  <c r="H159" i="28"/>
  <c r="F159" i="28"/>
  <c r="I159" i="28" s="1"/>
  <c r="H157" i="28"/>
  <c r="H156" i="28"/>
  <c r="F156" i="28"/>
  <c r="E157" i="28"/>
  <c r="F157" i="28"/>
  <c r="I157" i="28" s="1"/>
  <c r="H147" i="28"/>
  <c r="H146" i="28"/>
  <c r="F146" i="28"/>
  <c r="E147" i="28" s="1"/>
  <c r="F147" i="28" s="1"/>
  <c r="I147" i="28" s="1"/>
  <c r="H144" i="28"/>
  <c r="H143" i="28"/>
  <c r="F143" i="28"/>
  <c r="E144" i="28" s="1"/>
  <c r="F144" i="28" s="1"/>
  <c r="I144" i="28" s="1"/>
  <c r="H135" i="28"/>
  <c r="H134" i="28"/>
  <c r="F134" i="28"/>
  <c r="E135" i="28"/>
  <c r="F135" i="28"/>
  <c r="H133" i="28"/>
  <c r="H132" i="28"/>
  <c r="F132" i="28"/>
  <c r="E133" i="28" s="1"/>
  <c r="F133" i="28" s="1"/>
  <c r="I133" i="28" s="1"/>
  <c r="H125" i="28"/>
  <c r="H116" i="28"/>
  <c r="H124" i="28"/>
  <c r="F124" i="28"/>
  <c r="I124" i="28" s="1"/>
  <c r="H122" i="28"/>
  <c r="H121" i="28"/>
  <c r="F121" i="28"/>
  <c r="E122" i="28"/>
  <c r="F122" i="28" s="1"/>
  <c r="I122" i="28" s="1"/>
  <c r="H119" i="28"/>
  <c r="F119" i="28"/>
  <c r="I119" i="28" s="1"/>
  <c r="I126" i="28" s="1"/>
  <c r="H115" i="28"/>
  <c r="F115" i="28"/>
  <c r="H113" i="28"/>
  <c r="H112" i="28"/>
  <c r="F112" i="28"/>
  <c r="I112" i="28" s="1"/>
  <c r="E113" i="28"/>
  <c r="F113" i="28" s="1"/>
  <c r="I113" i="28" s="1"/>
  <c r="H110" i="28"/>
  <c r="F110" i="28"/>
  <c r="I110" i="28" s="1"/>
  <c r="F109" i="28"/>
  <c r="H109" i="28"/>
  <c r="I109" i="28" s="1"/>
  <c r="H108" i="28"/>
  <c r="I108" i="28" s="1"/>
  <c r="F108" i="28"/>
  <c r="F100" i="28"/>
  <c r="H100" i="28"/>
  <c r="F99" i="28"/>
  <c r="H99" i="28"/>
  <c r="I99" i="28" s="1"/>
  <c r="H104" i="28"/>
  <c r="H103" i="28"/>
  <c r="F103" i="28"/>
  <c r="E104" i="28"/>
  <c r="F104" i="28" s="1"/>
  <c r="I104" i="28" s="1"/>
  <c r="H101" i="28"/>
  <c r="H98" i="28"/>
  <c r="I98" i="28" s="1"/>
  <c r="F98" i="28"/>
  <c r="H92" i="28"/>
  <c r="F92" i="28"/>
  <c r="I92" i="28" s="1"/>
  <c r="H91" i="28"/>
  <c r="F91" i="28"/>
  <c r="H88" i="28"/>
  <c r="H87" i="28"/>
  <c r="F87" i="28"/>
  <c r="E88" i="28" s="1"/>
  <c r="F88" i="28" s="1"/>
  <c r="I88" i="28" s="1"/>
  <c r="H85" i="28"/>
  <c r="H84" i="28"/>
  <c r="F84" i="28"/>
  <c r="E85" i="28" s="1"/>
  <c r="F85" i="28" s="1"/>
  <c r="I85" i="28" s="1"/>
  <c r="H79" i="28"/>
  <c r="H33" i="97"/>
  <c r="F33" i="97"/>
  <c r="F35" i="97"/>
  <c r="E36" i="97"/>
  <c r="F36" i="97" s="1"/>
  <c r="H35" i="97"/>
  <c r="F39" i="97"/>
  <c r="I39" i="97" s="1"/>
  <c r="H39" i="97"/>
  <c r="F40" i="97"/>
  <c r="I40" i="97" s="1"/>
  <c r="H40" i="97"/>
  <c r="F41" i="97"/>
  <c r="I41" i="97" s="1"/>
  <c r="H41" i="97"/>
  <c r="F42" i="97"/>
  <c r="H42" i="97"/>
  <c r="I42" i="97" s="1"/>
  <c r="H30" i="97"/>
  <c r="F30" i="97"/>
  <c r="H27" i="97"/>
  <c r="F27" i="97"/>
  <c r="H26" i="97"/>
  <c r="F26" i="97"/>
  <c r="I26" i="97" s="1"/>
  <c r="F24" i="97"/>
  <c r="H24" i="97"/>
  <c r="I24" i="97" s="1"/>
  <c r="F56" i="28"/>
  <c r="H56" i="28"/>
  <c r="H49" i="28"/>
  <c r="I49" i="28" s="1"/>
  <c r="F49" i="28"/>
  <c r="F35" i="28"/>
  <c r="H35" i="28"/>
  <c r="F95" i="28"/>
  <c r="H95" i="28"/>
  <c r="H76" i="28"/>
  <c r="I76" i="28" s="1"/>
  <c r="F76" i="28"/>
  <c r="F59" i="28"/>
  <c r="H59" i="28"/>
  <c r="I59" i="28" s="1"/>
  <c r="F57" i="28"/>
  <c r="H57" i="28"/>
  <c r="F58" i="28"/>
  <c r="I58" i="28" s="1"/>
  <c r="H58" i="28"/>
  <c r="F52" i="28"/>
  <c r="H52" i="28"/>
  <c r="H55" i="28"/>
  <c r="F55" i="28"/>
  <c r="I55" i="28" s="1"/>
  <c r="H54" i="28"/>
  <c r="I54" i="28" s="1"/>
  <c r="F54" i="28"/>
  <c r="H53" i="28"/>
  <c r="F53" i="28"/>
  <c r="I53" i="28" s="1"/>
  <c r="H50" i="28"/>
  <c r="F50" i="28"/>
  <c r="H51" i="28"/>
  <c r="I51" i="28" s="1"/>
  <c r="F51" i="28"/>
  <c r="F74" i="28"/>
  <c r="H74" i="28"/>
  <c r="F75" i="28"/>
  <c r="H75" i="28"/>
  <c r="I75" i="28" s="1"/>
  <c r="F77" i="28"/>
  <c r="I77" i="28" s="1"/>
  <c r="H77" i="28"/>
  <c r="F78" i="28"/>
  <c r="H78" i="28"/>
  <c r="I78" i="28" s="1"/>
  <c r="F79" i="28"/>
  <c r="H131" i="28"/>
  <c r="F131" i="28"/>
  <c r="I131" i="28" s="1"/>
  <c r="H130" i="28"/>
  <c r="F130" i="28"/>
  <c r="H129" i="28"/>
  <c r="F129" i="28"/>
  <c r="H128" i="28"/>
  <c r="F128" i="28"/>
  <c r="I128" i="28" s="1"/>
  <c r="H46" i="28"/>
  <c r="F46" i="28"/>
  <c r="H39" i="28"/>
  <c r="I39" i="28" s="1"/>
  <c r="I43" i="28" s="1"/>
  <c r="F39" i="28"/>
  <c r="H28" i="28"/>
  <c r="F28" i="28"/>
  <c r="I28" i="28" s="1"/>
  <c r="H23" i="28"/>
  <c r="F23" i="28"/>
  <c r="H26" i="28"/>
  <c r="F26" i="28"/>
  <c r="F15" i="97"/>
  <c r="H15" i="97"/>
  <c r="H70" i="28"/>
  <c r="F70" i="28"/>
  <c r="H25" i="97"/>
  <c r="I25" i="97" s="1"/>
  <c r="F25" i="97"/>
  <c r="H18" i="97"/>
  <c r="F18" i="97"/>
  <c r="I18" i="97" s="1"/>
  <c r="I19" i="97" s="1"/>
  <c r="H21" i="97"/>
  <c r="F21" i="97"/>
  <c r="I21" i="97"/>
  <c r="I22" i="97"/>
  <c r="H68" i="28"/>
  <c r="F68" i="28"/>
  <c r="H67" i="28"/>
  <c r="F67" i="28"/>
  <c r="H69" i="28"/>
  <c r="F69" i="28"/>
  <c r="I69" i="28" s="1"/>
  <c r="H66" i="28"/>
  <c r="F66" i="28"/>
  <c r="H65" i="28"/>
  <c r="F65" i="28"/>
  <c r="H82" i="28"/>
  <c r="F82" i="28"/>
  <c r="I82" i="28" s="1"/>
  <c r="H81" i="28"/>
  <c r="F81" i="28"/>
  <c r="H36" i="28"/>
  <c r="F36" i="28"/>
  <c r="H34" i="28"/>
  <c r="F34" i="28"/>
  <c r="I34" i="28" s="1"/>
  <c r="I37" i="28" s="1"/>
  <c r="H33" i="28"/>
  <c r="F33" i="28"/>
  <c r="H17" i="28"/>
  <c r="F17" i="28"/>
  <c r="H16" i="28"/>
  <c r="F16" i="28"/>
  <c r="I16" i="28" s="1"/>
  <c r="I20" i="28" s="1"/>
  <c r="H19" i="28"/>
  <c r="F19" i="28"/>
  <c r="H18" i="28"/>
  <c r="G6" i="97"/>
  <c r="G6" i="28"/>
  <c r="G6" i="101" s="1"/>
  <c r="G6" i="32"/>
  <c r="F45" i="28"/>
  <c r="H45" i="28"/>
  <c r="F41" i="28"/>
  <c r="H41" i="28"/>
  <c r="F18" i="28"/>
  <c r="I18" i="28" s="1"/>
  <c r="F151" i="28"/>
  <c r="I151" i="28" s="1"/>
  <c r="H151" i="28"/>
  <c r="F152" i="28"/>
  <c r="H152" i="28"/>
  <c r="F153" i="28"/>
  <c r="I153" i="28" s="1"/>
  <c r="H153" i="28"/>
  <c r="F154" i="28"/>
  <c r="H154" i="28"/>
  <c r="I154" i="28" s="1"/>
  <c r="F155" i="28"/>
  <c r="H155" i="28"/>
  <c r="I155" i="28"/>
  <c r="F138" i="28"/>
  <c r="H138" i="28"/>
  <c r="I138" i="28"/>
  <c r="F139" i="28"/>
  <c r="H139" i="28"/>
  <c r="I139" i="28"/>
  <c r="F140" i="28"/>
  <c r="H140" i="28"/>
  <c r="F141" i="28"/>
  <c r="H141" i="28"/>
  <c r="F80" i="28"/>
  <c r="I80" i="28" s="1"/>
  <c r="H80" i="28"/>
  <c r="F93" i="28"/>
  <c r="H93" i="28"/>
  <c r="F94" i="28"/>
  <c r="H94" i="28"/>
  <c r="F96" i="28"/>
  <c r="I96" i="28" s="1"/>
  <c r="H96" i="28"/>
  <c r="F30" i="28"/>
  <c r="H30" i="28"/>
  <c r="F14" i="32"/>
  <c r="H14" i="32"/>
  <c r="I14" i="32"/>
  <c r="I15" i="32"/>
  <c r="D12" i="83" s="1"/>
  <c r="F12" i="83" s="1"/>
  <c r="F17" i="83" s="1"/>
  <c r="D12" i="81" s="1"/>
  <c r="A4" i="97"/>
  <c r="C8" i="83"/>
  <c r="C8" i="82"/>
  <c r="A4" i="83"/>
  <c r="A4" i="82"/>
  <c r="G4" i="32"/>
  <c r="A4" i="32"/>
  <c r="A4" i="28"/>
  <c r="A4" i="48"/>
  <c r="G4" i="48"/>
  <c r="I171" i="28"/>
  <c r="I135" i="28"/>
  <c r="I115" i="28"/>
  <c r="I26" i="28"/>
  <c r="I134" i="28"/>
  <c r="I94" i="28"/>
  <c r="I93" i="28"/>
  <c r="I152" i="28"/>
  <c r="I19" i="28"/>
  <c r="I68" i="28"/>
  <c r="I176" i="28"/>
  <c r="I33" i="28"/>
  <c r="I66" i="28"/>
  <c r="I50" i="28"/>
  <c r="I23" i="28"/>
  <c r="I140" i="28"/>
  <c r="I95" i="28"/>
  <c r="I56" i="28"/>
  <c r="I46" i="28"/>
  <c r="I47" i="28" s="1"/>
  <c r="I141" i="28"/>
  <c r="I70" i="28"/>
  <c r="I57" i="28"/>
  <c r="I30" i="28"/>
  <c r="I36" i="28"/>
  <c r="I67" i="28"/>
  <c r="I84" i="28"/>
  <c r="I74" i="28"/>
  <c r="I130" i="28"/>
  <c r="I41" i="28"/>
  <c r="E160" i="28"/>
  <c r="F160" i="28"/>
  <c r="I160" i="28" s="1"/>
  <c r="E172" i="28"/>
  <c r="F172" i="28"/>
  <c r="I172" i="28" s="1"/>
  <c r="I79" i="28"/>
  <c r="I100" i="28"/>
  <c r="E125" i="28"/>
  <c r="F125" i="28"/>
  <c r="I125" i="28" s="1"/>
  <c r="I81" i="28"/>
  <c r="I156" i="28"/>
  <c r="I17" i="28"/>
  <c r="I65" i="28"/>
  <c r="I87" i="28"/>
  <c r="I103" i="28"/>
  <c r="I168" i="28"/>
  <c r="E101" i="28"/>
  <c r="F101" i="28"/>
  <c r="I101" i="28"/>
  <c r="I52" i="28"/>
  <c r="I35" i="28"/>
  <c r="I45" i="28"/>
  <c r="I91" i="28"/>
  <c r="I143" i="28"/>
  <c r="I121" i="28"/>
  <c r="E116" i="28"/>
  <c r="F116" i="28" s="1"/>
  <c r="I116" i="28" s="1"/>
  <c r="I30" i="97"/>
  <c r="I31" i="97" s="1"/>
  <c r="I27" i="97"/>
  <c r="I15" i="97"/>
  <c r="I16" i="97" s="1"/>
  <c r="I33" i="97"/>
  <c r="E34" i="97"/>
  <c r="F34" i="97"/>
  <c r="G34" i="97"/>
  <c r="H34" i="97" s="1"/>
  <c r="I35" i="97"/>
  <c r="I129" i="28"/>
  <c r="I117" i="28" l="1"/>
  <c r="I34" i="97"/>
  <c r="I60" i="28"/>
  <c r="I28" i="97"/>
  <c r="I148" i="28"/>
  <c r="I89" i="28"/>
  <c r="I43" i="97"/>
  <c r="I161" i="28"/>
  <c r="G36" i="97"/>
  <c r="H36" i="97" s="1"/>
  <c r="I36" i="97" s="1"/>
  <c r="I37" i="97" s="1"/>
  <c r="I31" i="28"/>
  <c r="I105" i="28"/>
  <c r="I72" i="28"/>
  <c r="I132" i="28"/>
  <c r="I136" i="28" s="1"/>
  <c r="I146" i="28"/>
  <c r="I166" i="28"/>
  <c r="I173" i="28"/>
  <c r="I46" i="97" l="1"/>
  <c r="I14" i="48" s="1"/>
  <c r="I179" i="28"/>
  <c r="I61" i="28"/>
  <c r="I188" i="28" l="1"/>
  <c r="I13" i="48" s="1"/>
  <c r="I19" i="48" s="1"/>
  <c r="D12" i="82" s="1"/>
  <c r="L2" i="82" l="1"/>
  <c r="L9" i="82" s="1"/>
  <c r="E12" i="82" s="1"/>
  <c r="F12" i="82" s="1"/>
  <c r="F24" i="82" s="1"/>
  <c r="D11" i="81" s="1"/>
  <c r="D14" i="81" s="1"/>
  <c r="D15" i="81" s="1"/>
  <c r="H15" i="92" l="1"/>
  <c r="C17" i="81"/>
</calcChain>
</file>

<file path=xl/sharedStrings.xml><?xml version="1.0" encoding="utf-8"?>
<sst xmlns="http://schemas.openxmlformats.org/spreadsheetml/2006/main" count="615" uniqueCount="322">
  <si>
    <t>แบบ บก.01</t>
  </si>
  <si>
    <t>ตารางแสดงวงเงินงบประมาณที่ได้รับจัดสรรและราคากลางในงานจ้างก่อสร้าง</t>
  </si>
  <si>
    <t>1. ชื่อโครงการ</t>
  </si>
  <si>
    <t>ปรับปรุงอาคารสำนักงานและส่วนประกอบอื่นๆ</t>
  </si>
  <si>
    <t>สาขา</t>
  </si>
  <si>
    <t>สำนักงาน ธ.ก.ส. สาขาย่อยกัลยาณิวัฒนา จังหวัดเชียงใหม่</t>
  </si>
  <si>
    <t>2. หน่วยงานเจ้าของโครงการ</t>
  </si>
  <si>
    <t>ธนาคารเพื่อการเกษตรและสหกรณ์การเกษตร</t>
  </si>
  <si>
    <t>3. วงเงินงบประมาณที่ได้รับจัดสรร</t>
  </si>
  <si>
    <t>บาท</t>
  </si>
  <si>
    <t>4. ลักษณะงาน (โดยสังเขป)</t>
  </si>
  <si>
    <t>5. ราคากลางคำนวณ ณ วันที่  5  มกราคม  2567</t>
  </si>
  <si>
    <t>เป็นเงิน</t>
  </si>
  <si>
    <t>แบบสรุปราคากลางงานก่อสร้างอาคาร (ปร.6)</t>
  </si>
  <si>
    <t>แบบสรุปค่าก่อสร้าง (ปร.5 ก)</t>
  </si>
  <si>
    <t>แบบแสดงรายการปริมาณวัสดุและราคา (ปร.4)</t>
  </si>
  <si>
    <t>แบบสรุปค่าครุภัณฑ์จัดซื้อ (ปร.5 ข)</t>
  </si>
  <si>
    <t>7. รายชื่อคณะกรรมการกำหนดราคากลาง</t>
  </si>
  <si>
    <t xml:space="preserve">                 แบบสรุปราคากลาง</t>
  </si>
  <si>
    <t xml:space="preserve">ปร.6    </t>
  </si>
  <si>
    <t>ชื่อโครงการ/งานก่อสร้าง    ปรับปรุงอาคารสำนักงานและส่วนประกอบอื่นๆ</t>
  </si>
  <si>
    <t>สถานที่ก่อสร้าง    สำนักงาน ธ.ก.ส. สาขาย่อยกัลยาณิวัฒนา จังหวัดเชียงใหม่</t>
  </si>
  <si>
    <t xml:space="preserve">แบบเลขที่  </t>
  </si>
  <si>
    <t>-</t>
  </si>
  <si>
    <t>หน่วยงานเจ้าของโครงการ/งานก่อสร้าง    ธนาคารเพื่อการเกษตรและสหกรณ์การเกษตร</t>
  </si>
  <si>
    <t>แบบ ปร.4 และ ปร.5 ที่แนบ  มีจำนวน     3   ชุด</t>
  </si>
  <si>
    <t xml:space="preserve">คำนวณราคากลางเมื่อวันที่  </t>
  </si>
  <si>
    <t xml:space="preserve">หน่วย : บาท  </t>
  </si>
  <si>
    <t>ลำดับที่</t>
  </si>
  <si>
    <t>รายการ</t>
  </si>
  <si>
    <t>ค่าก่อสร้าง</t>
  </si>
  <si>
    <t>หมายเหตุ</t>
  </si>
  <si>
    <t>งานปรับปรุงอาคารสำนักงานและส่วนประกอบอื่นๆ</t>
  </si>
  <si>
    <t>งานครุภัณฑ์จัดซื้อและสั่งซื้อ</t>
  </si>
  <si>
    <t>งานค่าใช้จ่ายพิเศษตามข้อกำหนด</t>
  </si>
  <si>
    <t>สรุป</t>
  </si>
  <si>
    <t>รวมค่าก่อสร้างทั้งโครงการ/งานก่อสร้าง</t>
  </si>
  <si>
    <t>ราคากลาง</t>
  </si>
  <si>
    <t>(ตัวอักษร)</t>
  </si>
  <si>
    <t xml:space="preserve">- วัสดุจากการรื้อถอนที่เป็นทรัพย์สินธนาคารส่วนวัสดุอื่นๆ ให้ผู้รับจ้างรวบรวมส่งคืนธนาคาร </t>
  </si>
  <si>
    <t xml:space="preserve">                 ..……………………....................…………………….......</t>
  </si>
  <si>
    <t xml:space="preserve">                           (นายสุวิทย์   มีวันสิน)</t>
  </si>
  <si>
    <t xml:space="preserve">     ผู้จัดการสาขาสะเมิง</t>
  </si>
  <si>
    <t xml:space="preserve">             ..........................................................                                                 ….........................................................</t>
  </si>
  <si>
    <t xml:space="preserve">              (นางสุภาภรณ์  พุทธกันยา)                                                                   (นางดวงนภา  บางสินธุ)</t>
  </si>
  <si>
    <t xml:space="preserve"> ผู้ช่วยผู้จัดการสาขาสะเมิง</t>
  </si>
  <si>
    <t xml:space="preserve">     พนักงานบริหารทั่วไป 7</t>
  </si>
  <si>
    <t xml:space="preserve">         แบบสรุปค่าก่อสร้าง (ค่างานต้นทุน)</t>
  </si>
  <si>
    <t xml:space="preserve">ปร.5 (ก)    </t>
  </si>
  <si>
    <t>หาค่า FACTOR  F ของค่างานต้นทุน</t>
  </si>
  <si>
    <t>A</t>
  </si>
  <si>
    <t>ค่างานต้นทุนในช่วงนั้นที่ต่ำกว่า  A</t>
  </si>
  <si>
    <t>B</t>
  </si>
  <si>
    <t>ค่างานต้นทุนในช่วงนั้นที่สูงกว่า  A</t>
  </si>
  <si>
    <t>C</t>
  </si>
  <si>
    <t>ค่า  FACTOR  F ของค่างานต้นทุน B</t>
  </si>
  <si>
    <t>D</t>
  </si>
  <si>
    <t>ค่า  FACTOR  F ของค่างานต้นทุน C</t>
  </si>
  <si>
    <t>E</t>
  </si>
  <si>
    <t>แบบ ปร.4 และ ปร.5 ที่แนบ  มีจำนวน    12    แผ่น</t>
  </si>
  <si>
    <t>FACTOR  F</t>
  </si>
  <si>
    <t>ค่างานต้นทุน</t>
  </si>
  <si>
    <t>FACTOR F</t>
  </si>
  <si>
    <t>ส่วนที่ 1  ค่างานต้นทุน</t>
  </si>
  <si>
    <t>ราคา/ตร.ม</t>
  </si>
  <si>
    <t>ก.</t>
  </si>
  <si>
    <t>กลุ่งงานที่ 1  งานปรับปรุงอาคารสำนักงาน</t>
  </si>
  <si>
    <t xml:space="preserve"> และส่วนประกอบอื่นๆ</t>
  </si>
  <si>
    <t>เงื่อนไขการใช้ตาราง FACTOR F</t>
  </si>
  <si>
    <t>เงินล่วงหน้าจ่าย...........0........%</t>
  </si>
  <si>
    <t>เงินประกันผลงานหัก…….0…..%</t>
  </si>
  <si>
    <t>ดอกเบี้ยเงินกู้…….….7…………..%</t>
  </si>
  <si>
    <t>ภาษีมูลค่าเพิ่ม…….…7………….%</t>
  </si>
  <si>
    <t xml:space="preserve">รวมค่าก่อสร้าง  </t>
  </si>
  <si>
    <t xml:space="preserve">                                      ผู้จัดการสาขาสะเมิง</t>
  </si>
  <si>
    <t xml:space="preserve">   ผู้ช่วยผู้จัดการสาขาสะเมิง</t>
  </si>
  <si>
    <t xml:space="preserve">                                  พนักงานบริหารทั่วไป 7</t>
  </si>
  <si>
    <t>แบบแสดงรายการ ปริมาณงาน และราคา</t>
  </si>
  <si>
    <t>กลุ่มงาน/งาน</t>
  </si>
  <si>
    <t>ชื่อโครงการ/งานก่อสร้าง   ปรับปรุงอาคารสำนักงานและส่วนประกอบอื่นๆ</t>
  </si>
  <si>
    <t>แบบเลขที่</t>
  </si>
  <si>
    <t>เมื่อวันที่</t>
  </si>
  <si>
    <t>จำนวน</t>
  </si>
  <si>
    <t>หน่วย</t>
  </si>
  <si>
    <t>ค่าวัสดุ</t>
  </si>
  <si>
    <t>ค่าแรงงาน</t>
  </si>
  <si>
    <t>รวม</t>
  </si>
  <si>
    <t>ราคาต่อหน่วย</t>
  </si>
  <si>
    <t>จำนวนเงิน</t>
  </si>
  <si>
    <t>ค่าวัสดุและแรงงาน</t>
  </si>
  <si>
    <t>ส่วนที่ 1 ค่างานต้นทุน</t>
  </si>
  <si>
    <t xml:space="preserve">กลุ่มงานที่ 1 </t>
  </si>
  <si>
    <t>งานปรับปรุงชั้น 3 อาคารสำนักงาน และส่วนประกอบอื่นๆ</t>
  </si>
  <si>
    <t>อาคารสำนักงาน</t>
  </si>
  <si>
    <t>ห้องน้ำลูกค้า</t>
  </si>
  <si>
    <t>รวมกลุ่มงานที่ 1</t>
  </si>
  <si>
    <r>
      <t xml:space="preserve">  </t>
    </r>
    <r>
      <rPr>
        <b/>
        <u/>
        <sz val="14"/>
        <rFont val="TH SarabunPSK"/>
        <family val="2"/>
      </rPr>
      <t>หมายเหตุ</t>
    </r>
    <r>
      <rPr>
        <sz val="14"/>
        <rFont val="TH SarabunPSK"/>
        <family val="2"/>
      </rPr>
      <t xml:space="preserve">  กำหนดราคากลางตามหลักเกณฑ์การคำนวณราคากลางงานก่อสร้างอาคาร ตามประกาศคณะกรรมการราคากลางและขึ้นทะเบียนผู้ประกอบการ ตุลาคม 2560</t>
    </r>
  </si>
  <si>
    <t>ข้อแนะนำในการเสนอราคาของผู้รับจ้าง</t>
  </si>
  <si>
    <t>1. บัญชีแสดงปริมาณวัสดุและราคาเป็นเอกสารใช้ประกอบในการประกวดราคา</t>
  </si>
  <si>
    <t>2. หากผู้รับจ้างเสนอราคาโดยคัดลอกจากราคากลางของธนาคารเมื่อเกิดปัญหาข้อขัดแย้งระหว่างแบบแปลนกับบัญชีปริมาณวัสดุและราคาเป็นความรับผิดชอบของผู้รับจ้าง</t>
  </si>
  <si>
    <t xml:space="preserve">   และให้ถือการพิจารณาวินิจฉัยของธนาคารเป็นที่สิ้นสุด โดยผู้รับจ้างไม่มีสิทธิเรียกร้องค่าเสียหายใดๆทั้งสิ้น</t>
  </si>
  <si>
    <t>3. ผู้รับจ้างต้องคิดราคาและเสนอปริมาณวัสดุและราคา ตามรายละเอียดที่ปรากฏอยู่ในรูปแบบและรายการให้ครบถ้วน เพื่อใช้เป็นข้อมูลประกอบในการประมาณราคา</t>
  </si>
  <si>
    <t xml:space="preserve">   งานแก้ไขเพิ่ม-ลดของงานก่อสร้างโดยยึดถือจากราคาวัสดุและค่าแรงงานต่อหน่วยที่เสนอราคาไว้</t>
  </si>
  <si>
    <t>งานปรับปรุงอาคารสำนักงาน</t>
  </si>
  <si>
    <t>ชั้นที่ 1</t>
  </si>
  <si>
    <t>งานรื้อถอนของเดิม</t>
  </si>
  <si>
    <t xml:space="preserve">- รื้อถอนประตูไม้ </t>
  </si>
  <si>
    <t>ชุด</t>
  </si>
  <si>
    <t>- รื้อถอนประตูม้วน</t>
  </si>
  <si>
    <t>- รื้อฝ้าเพดาน</t>
  </si>
  <si>
    <t>ตร.ม.</t>
  </si>
  <si>
    <t>- รื้อระบบไฟฟ้า</t>
  </si>
  <si>
    <t>รวมงานรื้อของเดิม</t>
  </si>
  <si>
    <t>งานสถาปัตยกรรม</t>
  </si>
  <si>
    <t>งานผนัง</t>
  </si>
  <si>
    <t>- A1/A2 ผนัง FLEXY BOARD หรือ SMART BOARD 10 มม.  1 ด้าน</t>
  </si>
  <si>
    <t>ตรม.</t>
  </si>
  <si>
    <t>ยิปซั่มบอร์ด 12 มม. 1 ด้านโครงเคร่าเหล็กอาบสังกะสี</t>
  </si>
  <si>
    <t>75x35 @ 0.60 ม. #</t>
  </si>
  <si>
    <t>- A2 ผนังกรุยิปซั่มบอร์ดหนา 12 มม.  1 ด้าน โครงเคร่าเหล็กอาบสังกะสี</t>
  </si>
  <si>
    <t>- A4 ผนังยิปซั่มบอร์ด 12 มม. 2 ด้าน โครงเคร่าเหล็กอาบสังกะสี</t>
  </si>
  <si>
    <t xml:space="preserve">- A5 ผนังก่ออิฐฉาบปูนเรียบ </t>
  </si>
  <si>
    <t>รวมงานผนัง</t>
  </si>
  <si>
    <t>งานประตู-หน้าต่าง</t>
  </si>
  <si>
    <t>- SD1</t>
  </si>
  <si>
    <t>- SD2</t>
  </si>
  <si>
    <t xml:space="preserve">- AD1 </t>
  </si>
  <si>
    <t>- AW1</t>
  </si>
  <si>
    <t>รวมงานประตู-หน้าต่าง</t>
  </si>
  <si>
    <t>งานฝ้าเพดาน</t>
  </si>
  <si>
    <t xml:space="preserve">- CL-1 ยิบซั่มบอร์ดสำเร็จรูปเคลือบสี 0.60x0.60 ม. </t>
  </si>
  <si>
    <t xml:space="preserve">หนาไม่น้อยกว่า 8 มม. โครงเคร่าเหล็ก T-BAR </t>
  </si>
  <si>
    <t>- CL-2 ยิบซั่มบอร์ดชนิดกันความชื้น หนา 9 มม. ตีชนชิดฉาบรอยต่อเรียบ</t>
  </si>
  <si>
    <t>โครงคร่าวเหล็กอาบสังกะสี ขนาด 35 มม. @ 0.40x1.00 ม.</t>
  </si>
  <si>
    <t>รวมงานฝ้าเพดาน</t>
  </si>
  <si>
    <t>งานทาสี</t>
  </si>
  <si>
    <t>- สีอะครีลิค 100% ทาภายใน</t>
  </si>
  <si>
    <t>- สีฝ้าเพดานภายใน</t>
  </si>
  <si>
    <t>รวมงานทาสี</t>
  </si>
  <si>
    <t>งานอื่นๆ</t>
  </si>
  <si>
    <t>- ราวกันตกสแตนเลส เกรด 304</t>
  </si>
  <si>
    <t>เหมา</t>
  </si>
  <si>
    <t>- ป้าย Fascia.ขนาด 0.90 x 8.20 ม.</t>
  </si>
  <si>
    <t>- แผงตกแต่งด้านหลังเคาน์เตอร์</t>
  </si>
  <si>
    <t>- ป้ายแสดงลำดับเคาน์เตอร์</t>
  </si>
  <si>
    <t>- สติกเกอร์ป้ายระวังไฟฟ้าแรงสูง</t>
  </si>
  <si>
    <t>- สติกเกอร์สัญลักษณ์ห้าม</t>
  </si>
  <si>
    <t>- สติกเกอร์เวลาทำการ</t>
  </si>
  <si>
    <t>- สติกเกอร์ประตู-หน้าต่าง</t>
  </si>
  <si>
    <t>- ตู้เซฟ</t>
  </si>
  <si>
    <t>- ATM,PAM</t>
  </si>
  <si>
    <t>- TV</t>
  </si>
  <si>
    <t>รวมงานอื่นๆ</t>
  </si>
  <si>
    <t>รวมงานสถาปัตยกรรม</t>
  </si>
  <si>
    <t>งานระบบไฟฟ้า ระบบสื่อสาร และระบบอื่นๆ</t>
  </si>
  <si>
    <t>งานระบบไฟฟ้า</t>
  </si>
  <si>
    <t>3.1.1</t>
  </si>
  <si>
    <t>แผงควบคุมไฟฟ้า</t>
  </si>
  <si>
    <t>- MDP</t>
  </si>
  <si>
    <t>- Surge Protection</t>
  </si>
  <si>
    <t>- EP</t>
  </si>
  <si>
    <t>- EPC</t>
  </si>
  <si>
    <t>- EPN</t>
  </si>
  <si>
    <t>- LP-ATM</t>
  </si>
  <si>
    <t>- ตู้ควบคุมป้าย Fascia</t>
  </si>
  <si>
    <t>รวมแผงควบคุมไฟฟ้า</t>
  </si>
  <si>
    <t>3.1.2</t>
  </si>
  <si>
    <t>ดวงโคมไฟฟ้าแสงสว่าง</t>
  </si>
  <si>
    <t>- โคม LED 3*20W ( TYPE A2)</t>
  </si>
  <si>
    <t>- โคม LED 1*20W ( TYPE H2)</t>
  </si>
  <si>
    <t>- โคม LED 1*10W ( TYPE G1)</t>
  </si>
  <si>
    <t>- โคม LED 1*20W ( TYPE G2)</t>
  </si>
  <si>
    <t>- โคม LED 2*20W ( TYPE G3)</t>
  </si>
  <si>
    <t>- EMERGENCY LIGHT</t>
  </si>
  <si>
    <t>- S 1 ช่อง</t>
  </si>
  <si>
    <t>- S 3 ช่อง</t>
  </si>
  <si>
    <t>- S 1 ช่อง (กันน้ำ)</t>
  </si>
  <si>
    <t>สายไฟฟ้า</t>
  </si>
  <si>
    <t>- IEC-01.  2.5 sq.mm.</t>
  </si>
  <si>
    <t>ม.</t>
  </si>
  <si>
    <t xml:space="preserve"> - เบ็ดเตล็ด</t>
  </si>
  <si>
    <t>ท่อร้อยสาย</t>
  </si>
  <si>
    <t xml:space="preserve"> - uPVC. Dia. 1/2"</t>
  </si>
  <si>
    <t>รวมดวงโคมไฟฟ้าแสงสว่าง</t>
  </si>
  <si>
    <t>3.1.3</t>
  </si>
  <si>
    <t>ระบบเต้ารับไฟฟ้า</t>
  </si>
  <si>
    <t>- รางเก็บสายอลูมิเนียมหลังเต่า</t>
  </si>
  <si>
    <t>- เต้ารับไฟฟ้าคู่มีสายดิน ชนิดกันน้ำ</t>
  </si>
  <si>
    <t>- เต้ารับไฟฟ้าคู่มีสายดิน</t>
  </si>
  <si>
    <t>- เต้ารับไฟฟ้าเดี่ยวมีสายดิน</t>
  </si>
  <si>
    <t>- เต้ารับ TV</t>
  </si>
  <si>
    <t xml:space="preserve">- SF สวิทช์สำหรับควบคุมพัดลมชนิดมีไฟเรืองแสง </t>
  </si>
  <si>
    <t>- IEC-01.  4 sq.mm.</t>
  </si>
  <si>
    <t>- Cable RG 11</t>
  </si>
  <si>
    <t xml:space="preserve"> - PVC. Dia. 1/2"</t>
  </si>
  <si>
    <t>รวมระบบเต้ารับไฟฟ้า</t>
  </si>
  <si>
    <t>งานระบบสื่อสาร</t>
  </si>
  <si>
    <t>3.2.1</t>
  </si>
  <si>
    <t xml:space="preserve">ระบบโทรศัพท์ </t>
  </si>
  <si>
    <t>- MDF (ของเดิมย้ายมาติดตั้งใหม่)</t>
  </si>
  <si>
    <t>- TC1 (ของเดิมย้ายมาติดตั้งใหม่)</t>
  </si>
  <si>
    <t xml:space="preserve"> - เต้ารับโทรศัพท์</t>
  </si>
  <si>
    <t>สายสัญญาณระบบ</t>
  </si>
  <si>
    <t xml:space="preserve"> - TIEV 4Core 0.65 sq.mm.</t>
  </si>
  <si>
    <t>รวมงานโทรศัพท์</t>
  </si>
  <si>
    <t>3.2.2</t>
  </si>
  <si>
    <t>ระบบคอมพิวเตอร์</t>
  </si>
  <si>
    <t xml:space="preserve"> - เต้ารับคอมพิวเตอร์</t>
  </si>
  <si>
    <t xml:space="preserve"> - Cable UTP Cat 6</t>
  </si>
  <si>
    <t>รวมงานคอมพิวเตอร์</t>
  </si>
  <si>
    <t>3.2.3</t>
  </si>
  <si>
    <t>งานระบบปรับอากาศ</t>
  </si>
  <si>
    <t>- No.1  ขนาด 32,000 BTU./Hr. (CONVERTIBLE Type) ระบบ INVERTER</t>
  </si>
  <si>
    <t>- No.2  ขนาด 32,000 BTU./Hr. (CONVERTIBLE Type) ระบบ INVERTER</t>
  </si>
  <si>
    <t>- EXHAUST FAN CEILING TYPE DIA 8"</t>
  </si>
  <si>
    <t xml:space="preserve"> - พัดลมโคจร ขนาด 18 นิ้ว ติดตั้งบนฝ้าเพดาน (แบบโคจร)</t>
  </si>
  <si>
    <t xml:space="preserve"> - IEC-01.  4  sq.mm.</t>
  </si>
  <si>
    <t>รวมงานระบบปรับอากาศ</t>
  </si>
  <si>
    <t>3.2.4</t>
  </si>
  <si>
    <t>งานระบบ CCTV</t>
  </si>
  <si>
    <t xml:space="preserve"> - MONITOR (ของเดิมนำมาติดตั้งใหม่)</t>
  </si>
  <si>
    <t xml:space="preserve"> - เครื่องบันทึกภาพวงจรปิด (ของเดิมนำมาติดตั้งใหม่)</t>
  </si>
  <si>
    <t xml:space="preserve"> - EITHERNET SWITCH 16 PORTS (ของเดิมนำมาติดตั้งใหม่)</t>
  </si>
  <si>
    <t xml:space="preserve"> - CCTV (ของเดิมนำมาติดตั้งใหม่)</t>
  </si>
  <si>
    <t>- Cable UTP Cat 6</t>
  </si>
  <si>
    <t>รวมงานระบบ CCTV</t>
  </si>
  <si>
    <t>3.2.5</t>
  </si>
  <si>
    <t>งานระบบ SECURITY AND ALARM</t>
  </si>
  <si>
    <t xml:space="preserve"> - ไซเรน STROBE LIGHT &amp; SIREN (ของเดิมนำมาติดตั้งใหม่)</t>
  </si>
  <si>
    <t xml:space="preserve"> - เครื่องกดรหัสเข้าออก KEY PAD (ของเดิมนำมาติดตั้งใหม่)</t>
  </si>
  <si>
    <t xml:space="preserve"> - เครื่องหมุนโทรศัพท์อัตโนมัติ AUTO DIALER (ของเดิมนำมาติดตั้งใหม่)</t>
  </si>
  <si>
    <t xml:space="preserve"> - อุปกรณ์ตรวจจับความเคลื่อนไหว MOTION DETECTOR(เดิมนำมาติดตั้งใหม่)</t>
  </si>
  <si>
    <t xml:space="preserve"> - สวิตช์กดแจ้งเหตุฉุกเฉิน PANIC SWITCH (ของเดิมนำมาติดตั้งใหม่)</t>
  </si>
  <si>
    <t xml:space="preserve"> - Cable 4core 24 AWG.</t>
  </si>
  <si>
    <t>รวมงานระบบ SECURITY AND ALARM</t>
  </si>
  <si>
    <t>งานสายไฟภายนอก</t>
  </si>
  <si>
    <t>3.3.1</t>
  </si>
  <si>
    <t xml:space="preserve"> - สายเมน 4x50 SQ.MM.</t>
  </si>
  <si>
    <t>รวมงานสายเมน 4x50 SQ.MM.</t>
  </si>
  <si>
    <t>3.3.2</t>
  </si>
  <si>
    <t>งานระบบสายดิน</t>
  </si>
  <si>
    <t>- Test Box (TB)</t>
  </si>
  <si>
    <t>- Ground Rods Copper Clad (3 Setsx5/8"x10 feet)</t>
  </si>
  <si>
    <t>- Ground HAND HOLE</t>
  </si>
  <si>
    <t>รวมงานระบบสายดิน</t>
  </si>
  <si>
    <t>- ย้ายระบบ WAN และระบบสื่อสาร</t>
  </si>
  <si>
    <t>- ทดสอบระบบจนใช้งานได้ดี</t>
  </si>
  <si>
    <t>รวมงานละบบไฟฟ้า งานระบบสื่อสาร และระบบอื่นๆ</t>
  </si>
  <si>
    <t>รวมงานปรับปรุงอาคารสำนักงาน (ก.)</t>
  </si>
  <si>
    <t>งานห้องน้ำลูกค้า</t>
  </si>
  <si>
    <t>ข.</t>
  </si>
  <si>
    <t>- รื้อผนังก่ออิฐครึ่งแผ่น ขนทิ้ง</t>
  </si>
  <si>
    <t>- ผนังก่ออิฐขัดมัน</t>
  </si>
  <si>
    <t>งานพื้น</t>
  </si>
  <si>
    <t>- พื้น ค.ส.ล. ผิวขัดมันหยาบ</t>
  </si>
  <si>
    <t>ลบ.ม.</t>
  </si>
  <si>
    <t>รวมงานพื้น</t>
  </si>
  <si>
    <t>งานสุขภัณฑ์</t>
  </si>
  <si>
    <t>- โถปัสสวะ สีขาว อุปกรณ์ครบชุด</t>
  </si>
  <si>
    <t>- อ่างล้างหน้า สีขาว อุปกรณ์ครบชุด</t>
  </si>
  <si>
    <t xml:space="preserve">- กระจกเงา </t>
  </si>
  <si>
    <t>- สัญลักษณ์ห้องน้ำชาย หญิง</t>
  </si>
  <si>
    <t>รวมงานสุขภัณฑ์</t>
  </si>
  <si>
    <t xml:space="preserve"> - D1</t>
  </si>
  <si>
    <t>งานระบบสุขาภิบาล</t>
  </si>
  <si>
    <t xml:space="preserve"> - ท่อ PVC CLASS 13.5 DIA. 1/2"</t>
  </si>
  <si>
    <t>- อุปกรณ์ประกอบการเดินท่อ</t>
  </si>
  <si>
    <t>- ท่อ PVC CLASS 8.5 DIA. 2"</t>
  </si>
  <si>
    <t>รวมงานสุขาภิบาล</t>
  </si>
  <si>
    <t>- ถังเก็บน้ำของเดิมนำมาติดตั้งใหม่</t>
  </si>
  <si>
    <t>- เครื่องสูบน้ำอัตโนมัติของเดิมนำมาติดตั้งใหม่</t>
  </si>
  <si>
    <t>- เครื่องกรองน้ำของเดิมนำมาติดตั้งใหม่</t>
  </si>
  <si>
    <t>- เครื่องกำเนิดไฟฟ้า ตู้ควบคุม นำมาติดตั้งใหม่ พร้อมทดสอบระบบ</t>
  </si>
  <si>
    <t>รวมงานห้องน้ำลูกค้า</t>
  </si>
  <si>
    <t xml:space="preserve"> </t>
  </si>
  <si>
    <t xml:space="preserve">          แบบสรุปค่าครุภัณฑ์จัดซื้อ</t>
  </si>
  <si>
    <t xml:space="preserve">ปร.5 (ข)    </t>
  </si>
  <si>
    <t>แบบ ปร.4 และ ปร.5 ที่แนบ  มีจำนวน    2    แผ่น</t>
  </si>
  <si>
    <t>ค่างาน</t>
  </si>
  <si>
    <t>ภาษี มูลค่าเพิ่ม</t>
  </si>
  <si>
    <t>ส่วนที่ 2 งานครุภัณฑ์จัดซื้อและสั่งซื้อ</t>
  </si>
  <si>
    <t>งานผ้าม่าน</t>
  </si>
  <si>
    <t>รวมค่าครุภัณฑ์</t>
  </si>
  <si>
    <t xml:space="preserve">                                         ผู้จัดการสาขาสะเมิง</t>
  </si>
  <si>
    <t xml:space="preserve">                                       พนักงานบริหารทั่วไป 7</t>
  </si>
  <si>
    <t>ส่วนที่ 2 งานครุภัณฑ์และผ้าม่าน</t>
  </si>
  <si>
    <t>ม่านม้วน ROLLER BLINDS</t>
  </si>
  <si>
    <t>2.55 x 1.20 ม.</t>
  </si>
  <si>
    <t>รวมงานผ้าม่าน</t>
  </si>
  <si>
    <t>(ค่าใช้จ่ายพิเศษตามข้อกำหนดและค่าใช้จ่ายอื่นที่จำเป็นต้องมี)</t>
  </si>
  <si>
    <t>ชื่อโครงการ/ งานปรับปรุงอาคารสำนักงาน และส่วนประกอบอื่นๆ</t>
  </si>
  <si>
    <t>ค่าใช้จ่ายรวม</t>
  </si>
  <si>
    <t>(ค่าก่อสร้าง)</t>
  </si>
  <si>
    <t>ส่วนที่ 3  ค่าใช้จ่ายพิเศษตามข้อกำหนด</t>
  </si>
  <si>
    <t>ค่าขนส่งวัสดุงานก่อสร้าง/ปรับปรุง</t>
  </si>
  <si>
    <t>งาน</t>
  </si>
  <si>
    <t>รวมค่าใช้จ่ายพิเศษตามข้อกำหนดฯ ทุกรายการ</t>
  </si>
  <si>
    <t>หน้าที่  1/1</t>
  </si>
  <si>
    <t>แบบแสดงการคำนวณและเหตุผลความจำเป็น</t>
  </si>
  <si>
    <t>สำหรับค่าใช้จ่ายพิเศษตามข้อกำหนดฯ</t>
  </si>
  <si>
    <t>ค่าใช้จ่ายในการนำวัสดุก่อสร้าง/ปรับปรุงไปใช้ในสถานที่ ที่มีข้อจำกัดในการลำเลียงวัสดุ ซึ่งไม่เป็นไปโดยปกติ</t>
  </si>
  <si>
    <t>ชื่อโครงการ/งานก่อสร้าง   งานปรับปรุงอาคารสำนักงาน และส่วนประกอบอื่นๆ</t>
  </si>
  <si>
    <t>หน่วยงานเจ้าของโครงการ/งานก่อสร้าง</t>
  </si>
  <si>
    <t xml:space="preserve">ธนาคารเพื่อการเกษตรและสหกรณ์การเกษตร </t>
  </si>
  <si>
    <t>คำนวณราคากลางเมื่อวันที่</t>
  </si>
  <si>
    <t>1. เหตุผลและความจำเป็นที่ต้องมีค่าใช้จ่ายพิเศษตามข้อกำหนดฯ รายการนี้</t>
  </si>
  <si>
    <t xml:space="preserve">   เพื่อเป็นค่าใช้จ่ายในการขนส่งนำวัสดุปรับปรุงไปใช้ในสถานที่ปรับปรุง อ.กัลยาณิวัฒนา จ.เชียงใหม่ ที่มีข้อจำกัดในการลำเลียงวัสดุ </t>
  </si>
  <si>
    <t xml:space="preserve">   ซึ่งไม่เป็นไปโดยปกติของงานปรับปรุงโดยทั่วๆไป</t>
  </si>
  <si>
    <t>2. รายละเอียดการคำนวณ</t>
  </si>
  <si>
    <t>ที่</t>
  </si>
  <si>
    <t>รายการค่าใช้จ่าย</t>
  </si>
  <si>
    <t>ค่าใช้จ่าย</t>
  </si>
  <si>
    <t>ค่าภาษีมูลค่าเพิ่ม</t>
  </si>
  <si>
    <t>ค่าใช้จ่ายรวมภาษีมูลค่าเพิ่ม</t>
  </si>
  <si>
    <t xml:space="preserve">                                                                                               </t>
  </si>
  <si>
    <t xml:space="preserve"> 13  พฤษภาคม  2567</t>
  </si>
  <si>
    <t xml:space="preserve">  </t>
  </si>
  <si>
    <r>
      <t>คำนวณราคากลางโดย คณะกรรมการกำหนดราคากลางตามคำสั่งที่ 6237/2567</t>
    </r>
    <r>
      <rPr>
        <sz val="14"/>
        <color rgb="FFFF0000"/>
        <rFont val="TH SarabunPSK"/>
        <family val="2"/>
      </rPr>
      <t xml:space="preserve">  ลว. 13  พฤษภาคม  2567</t>
    </r>
  </si>
  <si>
    <t xml:space="preserve">ค่าใช้จ่ายในการนำวัสดุก่อสร้าง/ปรับปรุงไปใช้ในสถานที่ ที่มีข้อจำกัดในการลำเลียงวัสดุ </t>
  </si>
  <si>
    <t xml:space="preserve">ซึ่งไม่เป็นไปโดยปกติของงานก่อสร้าง/ปรับปรุงโดยทั่วๆไป ซึ่งมีการขนส่งโดยรถบรรทุกขึ้นภูเขา </t>
  </si>
  <si>
    <t>ทางลาดชัน ( ประมาณ 25,000 บาท/เที่ยว )</t>
  </si>
  <si>
    <t>คำนวณราคากลาง โดยคณะกรรมการกำหนดราคากลาง ตามคำสั่งที่ 6237/2567  ลว. 13 พฤษภาคม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</si>
</sst>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00_-;\-* #,##0.0000_-;_-* &quot;-&quot;??_-;_-@_-"/>
    <numFmt numFmtId="190" formatCode="0.0000"/>
    <numFmt numFmtId="191" formatCode="General_)"/>
    <numFmt numFmtId="192" formatCode="#,##0.000000&quot; &quot;"/>
    <numFmt numFmtId="193" formatCode="dd\-mm\-yy"/>
    <numFmt numFmtId="194" formatCode="#,###&quot;   &quot;"/>
    <numFmt numFmtId="195" formatCode="&quot;฿&quot;\t#,##0_);\(&quot;฿&quot;\t#,##0\)"/>
    <numFmt numFmtId="196" formatCode="\t0.00E+00"/>
    <numFmt numFmtId="197" formatCode="#,##0.0_);\(#,##0.0\)"/>
    <numFmt numFmtId="198" formatCode="_(&quot;$&quot;* #,##0.000_);_(&quot;$&quot;* \(#,##0.000\);_(&quot;$&quot;* &quot;-&quot;??_);_(@_)"/>
    <numFmt numFmtId="199" formatCode="0.0&quot;  &quot;"/>
    <numFmt numFmtId="200" formatCode="_-* #,##0.00000_-;\-* #,##0.00000_-;_-* &quot;-&quot;?????_-;_-@_-"/>
    <numFmt numFmtId="201" formatCode="m/d/yy\ hh:mm"/>
    <numFmt numFmtId="202" formatCode="_(&quot;$&quot;* #,##0.0000_);_(&quot;$&quot;* \(#,##0.0000\);_(&quot;$&quot;* &quot;-&quot;??_);_(@_)"/>
    <numFmt numFmtId="203" formatCode="[$-107041E]d\ mmmm\ yyyy;@"/>
    <numFmt numFmtId="204" formatCode="_-* #,##0.0_-;\-* #,##0.0_-;_-* &quot;-&quot;??_-;_-@_-"/>
    <numFmt numFmtId="205" formatCode="_-* #,##0.000_-;\-* #,##0.000_-;_-* &quot;-&quot;??_-;_-@_-"/>
  </numFmts>
  <fonts count="98">
    <font>
      <sz val="9"/>
      <name val="Arial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8"/>
      <name val="TH SarabunPSK"/>
      <family val="2"/>
    </font>
    <font>
      <sz val="9"/>
      <name val="TH SarabunPSK"/>
      <family val="2"/>
    </font>
    <font>
      <b/>
      <sz val="9"/>
      <name val="TH SarabunPSK"/>
      <family val="2"/>
    </font>
    <font>
      <sz val="13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4"/>
      <name val="Cordia New"/>
      <family val="2"/>
    </font>
    <font>
      <b/>
      <sz val="16"/>
      <name val="Cordia New"/>
      <family val="2"/>
    </font>
    <font>
      <sz val="9"/>
      <name val="Arial"/>
      <family val="2"/>
    </font>
    <font>
      <sz val="14"/>
      <name val="SV Rojchana"/>
    </font>
    <font>
      <sz val="14"/>
      <name val="AngsanaUPC"/>
      <family val="1"/>
      <charset val="22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4"/>
      <name val="Angsana New"/>
      <family val="1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9"/>
      <name val="Calibri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b/>
      <sz val="11"/>
      <color indexed="9"/>
      <name val="Calibri"/>
      <family val="2"/>
      <charset val="222"/>
    </font>
    <font>
      <b/>
      <sz val="11"/>
      <color indexed="9"/>
      <name val="Tahoma"/>
      <family val="2"/>
    </font>
    <font>
      <sz val="11"/>
      <color indexed="52"/>
      <name val="Calibri"/>
      <family val="2"/>
      <charset val="222"/>
    </font>
    <font>
      <sz val="11"/>
      <color indexed="52"/>
      <name val="Tahoma"/>
      <family val="2"/>
    </font>
    <font>
      <sz val="11"/>
      <color indexed="20"/>
      <name val="Calibri"/>
      <family val="2"/>
      <charset val="222"/>
    </font>
    <font>
      <sz val="11"/>
      <color indexed="20"/>
      <name val="Tahoma"/>
      <family val="2"/>
    </font>
    <font>
      <b/>
      <sz val="11"/>
      <color indexed="63"/>
      <name val="Calibri"/>
      <family val="2"/>
      <charset val="222"/>
    </font>
    <font>
      <b/>
      <sz val="11"/>
      <color indexed="63"/>
      <name val="Tahoma"/>
      <family val="2"/>
    </font>
    <font>
      <b/>
      <sz val="11"/>
      <color indexed="52"/>
      <name val="Calibri"/>
      <family val="2"/>
      <charset val="222"/>
    </font>
    <font>
      <b/>
      <sz val="11"/>
      <color indexed="52"/>
      <name val="Tahoma"/>
      <family val="2"/>
    </font>
    <font>
      <sz val="11"/>
      <color indexed="10"/>
      <name val="Calibri"/>
      <family val="2"/>
      <charset val="222"/>
    </font>
    <font>
      <sz val="11"/>
      <color indexed="10"/>
      <name val="Tahoma"/>
      <family val="2"/>
    </font>
    <font>
      <i/>
      <sz val="11"/>
      <color indexed="23"/>
      <name val="Calibri"/>
      <family val="2"/>
      <charset val="222"/>
    </font>
    <font>
      <i/>
      <sz val="11"/>
      <color indexed="23"/>
      <name val="Tahoma"/>
      <family val="2"/>
    </font>
    <font>
      <b/>
      <sz val="18"/>
      <color indexed="56"/>
      <name val="Cambria"/>
      <family val="2"/>
      <charset val="222"/>
    </font>
    <font>
      <b/>
      <sz val="18"/>
      <color indexed="56"/>
      <name val="Tahoma"/>
      <family val="2"/>
    </font>
    <font>
      <sz val="11"/>
      <color indexed="17"/>
      <name val="Calibri"/>
      <family val="2"/>
      <charset val="222"/>
    </font>
    <font>
      <sz val="11"/>
      <color indexed="17"/>
      <name val="Tahoma"/>
      <family val="2"/>
    </font>
    <font>
      <sz val="11"/>
      <color indexed="62"/>
      <name val="Calibri"/>
      <family val="2"/>
      <charset val="222"/>
    </font>
    <font>
      <sz val="11"/>
      <color indexed="62"/>
      <name val="Tahoma"/>
      <family val="2"/>
    </font>
    <font>
      <sz val="11"/>
      <color indexed="60"/>
      <name val="Calibri"/>
      <family val="2"/>
      <charset val="222"/>
    </font>
    <font>
      <sz val="11"/>
      <color indexed="60"/>
      <name val="Tahoma"/>
      <family val="2"/>
    </font>
    <font>
      <b/>
      <sz val="11"/>
      <color indexed="8"/>
      <name val="Calibri"/>
      <family val="2"/>
      <charset val="222"/>
    </font>
    <font>
      <b/>
      <sz val="11"/>
      <color indexed="8"/>
      <name val="Tahoma"/>
      <family val="2"/>
    </font>
    <font>
      <b/>
      <sz val="15"/>
      <color indexed="56"/>
      <name val="Calibri"/>
      <family val="2"/>
      <charset val="222"/>
    </font>
    <font>
      <b/>
      <sz val="15"/>
      <color indexed="56"/>
      <name val="Tahoma"/>
      <family val="2"/>
    </font>
    <font>
      <b/>
      <sz val="13"/>
      <color indexed="56"/>
      <name val="Calibri"/>
      <family val="2"/>
      <charset val="222"/>
    </font>
    <font>
      <b/>
      <sz val="13"/>
      <color indexed="56"/>
      <name val="Tahoma"/>
      <family val="2"/>
    </font>
    <font>
      <b/>
      <sz val="11"/>
      <color indexed="56"/>
      <name val="Calibri"/>
      <family val="2"/>
      <charset val="222"/>
    </font>
    <font>
      <b/>
      <sz val="11"/>
      <color indexed="56"/>
      <name val="Tahoma"/>
      <family val="2"/>
    </font>
    <font>
      <sz val="14"/>
      <color indexed="8"/>
      <name val="BrowalliaUPC"/>
      <family val="2"/>
      <charset val="222"/>
    </font>
    <font>
      <b/>
      <sz val="16"/>
      <color indexed="60"/>
      <name val="TH SarabunPSK"/>
      <family val="2"/>
    </font>
    <font>
      <sz val="16"/>
      <color indexed="8"/>
      <name val="TH SarabunPSK"/>
      <family val="2"/>
    </font>
    <font>
      <sz val="14"/>
      <color indexed="8"/>
      <name val="TH SarabunPSK"/>
      <family val="2"/>
    </font>
    <font>
      <sz val="13.5"/>
      <name val="TH SarabunPSK"/>
      <family val="2"/>
    </font>
    <font>
      <b/>
      <sz val="16"/>
      <color indexed="30"/>
      <name val="TH SarabunPSK"/>
      <family val="2"/>
    </font>
    <font>
      <b/>
      <sz val="14"/>
      <color indexed="8"/>
      <name val="TH SarabunPSK"/>
      <family val="2"/>
    </font>
    <font>
      <u/>
      <sz val="14"/>
      <color indexed="8"/>
      <name val="TH SarabunPSK"/>
      <family val="2"/>
    </font>
    <font>
      <b/>
      <u/>
      <sz val="14"/>
      <name val="TH SarabunPSK"/>
      <family val="2"/>
    </font>
    <font>
      <b/>
      <sz val="11"/>
      <name val="TH SarabunPSK"/>
      <family val="2"/>
    </font>
    <font>
      <sz val="9"/>
      <name val="TH SarabunPSK"/>
      <family val="2"/>
    </font>
    <font>
      <b/>
      <sz val="14"/>
      <color indexed="10"/>
      <name val="TH SarabunPSK"/>
      <family val="2"/>
    </font>
    <font>
      <sz val="9"/>
      <color indexed="10"/>
      <name val="TH SarabunPSK"/>
      <family val="2"/>
    </font>
    <font>
      <sz val="14"/>
      <color indexed="45"/>
      <name val="TH SarabunPSK"/>
      <family val="2"/>
    </font>
    <font>
      <b/>
      <sz val="16"/>
      <color indexed="10"/>
      <name val="TH SarabunPSK"/>
      <family val="2"/>
    </font>
    <font>
      <sz val="16"/>
      <color indexed="10"/>
      <name val="TH SarabunPSK"/>
      <family val="2"/>
    </font>
    <font>
      <b/>
      <sz val="14"/>
      <color indexed="14"/>
      <name val="TH SarabunPSK"/>
      <family val="2"/>
    </font>
    <font>
      <b/>
      <sz val="9"/>
      <color indexed="14"/>
      <name val="TH SarabunPSK"/>
      <family val="2"/>
    </font>
    <font>
      <b/>
      <sz val="14"/>
      <color indexed="48"/>
      <name val="TH SarabunPSK"/>
      <family val="2"/>
    </font>
    <font>
      <b/>
      <sz val="9"/>
      <name val="TH SarabunPSK"/>
      <family val="2"/>
    </font>
    <font>
      <b/>
      <sz val="14"/>
      <color indexed="12"/>
      <name val="TH SarabunPSK"/>
      <family val="2"/>
    </font>
    <font>
      <sz val="9"/>
      <color indexed="12"/>
      <name val="TH SarabunPSK"/>
      <family val="2"/>
    </font>
    <font>
      <b/>
      <u val="singleAccounting"/>
      <sz val="14"/>
      <name val="TH SarabunPSK"/>
      <family val="2"/>
    </font>
    <font>
      <u/>
      <sz val="9"/>
      <color theme="10"/>
      <name val="Arial"/>
      <family val="2"/>
    </font>
    <font>
      <sz val="11"/>
      <color theme="1"/>
      <name val="Calibri"/>
      <family val="2"/>
      <charset val="22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11"/>
      <color rgb="FFFA7D00"/>
      <name val="Tahoma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rgb="FFFF8001"/>
      </bottom>
      <diagonal/>
    </border>
  </borders>
  <cellStyleXfs count="395">
    <xf numFmtId="0" fontId="0" fillId="0" borderId="0"/>
    <xf numFmtId="0" fontId="17" fillId="0" borderId="0">
      <alignment vertical="center"/>
    </xf>
    <xf numFmtId="191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94" fontId="18" fillId="0" borderId="0" applyFont="0" applyFill="0" applyBorder="0" applyAlignment="0" applyProtection="0"/>
    <xf numFmtId="4" fontId="19" fillId="0" borderId="0" applyFont="0" applyFill="0" applyBorder="0" applyAlignment="0" applyProtection="0"/>
    <xf numFmtId="195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194" fontId="18" fillId="0" borderId="0" applyFont="0" applyFill="0" applyBorder="0" applyAlignment="0" applyProtection="0"/>
    <xf numFmtId="38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0" fontId="22" fillId="0" borderId="0"/>
    <xf numFmtId="0" fontId="23" fillId="0" borderId="0"/>
    <xf numFmtId="9" fontId="5" fillId="2" borderId="0"/>
    <xf numFmtId="0" fontId="34" fillId="3" borderId="0" applyNumberFormat="0" applyBorder="0" applyAlignment="0" applyProtection="0"/>
    <xf numFmtId="0" fontId="35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4" borderId="0" applyNumberFormat="0" applyBorder="0" applyAlignment="0" applyProtection="0"/>
    <xf numFmtId="0" fontId="34" fillId="5" borderId="0" applyNumberFormat="0" applyBorder="0" applyAlignment="0" applyProtection="0"/>
    <xf numFmtId="0" fontId="35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6" borderId="0" applyNumberFormat="0" applyBorder="0" applyAlignment="0" applyProtection="0"/>
    <xf numFmtId="0" fontId="34" fillId="7" borderId="0" applyNumberFormat="0" applyBorder="0" applyAlignment="0" applyProtection="0"/>
    <xf numFmtId="0" fontId="35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0" applyNumberFormat="0" applyBorder="0" applyAlignment="0" applyProtection="0"/>
    <xf numFmtId="0" fontId="34" fillId="10" borderId="0" applyNumberFormat="0" applyBorder="0" applyAlignment="0" applyProtection="0"/>
    <xf numFmtId="0" fontId="35" fillId="10" borderId="0" applyNumberFormat="0" applyBorder="0" applyAlignment="0" applyProtection="0"/>
    <xf numFmtId="0" fontId="34" fillId="11" borderId="0" applyNumberFormat="0" applyBorder="0" applyAlignment="0" applyProtection="0"/>
    <xf numFmtId="0" fontId="35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2" borderId="0" applyNumberFormat="0" applyBorder="0" applyAlignment="0" applyProtection="0"/>
    <xf numFmtId="0" fontId="34" fillId="6" borderId="0" applyNumberFormat="0" applyBorder="0" applyAlignment="0" applyProtection="0"/>
    <xf numFmtId="0" fontId="35" fillId="6" borderId="0" applyNumberFormat="0" applyBorder="0" applyAlignment="0" applyProtection="0"/>
    <xf numFmtId="0" fontId="34" fillId="10" borderId="0" applyNumberFormat="0" applyBorder="0" applyAlignment="0" applyProtection="0"/>
    <xf numFmtId="0" fontId="35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1" borderId="0" applyNumberFormat="0" applyBorder="0" applyAlignment="0" applyProtection="0"/>
    <xf numFmtId="0" fontId="37" fillId="11" borderId="0" applyNumberFormat="0" applyBorder="0" applyAlignment="0" applyProtection="0"/>
    <xf numFmtId="0" fontId="36" fillId="12" borderId="0" applyNumberFormat="0" applyBorder="0" applyAlignment="0" applyProtection="0"/>
    <xf numFmtId="0" fontId="37" fillId="12" borderId="0" applyNumberFormat="0" applyBorder="0" applyAlignment="0" applyProtection="0"/>
    <xf numFmtId="0" fontId="36" fillId="15" borderId="0" applyNumberFormat="0" applyBorder="0" applyAlignment="0" applyProtection="0"/>
    <xf numFmtId="0" fontId="37" fillId="15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7" borderId="0" applyNumberFormat="0" applyBorder="0" applyAlignment="0" applyProtection="0"/>
    <xf numFmtId="0" fontId="37" fillId="17" borderId="0" applyNumberFormat="0" applyBorder="0" applyAlignment="0" applyProtection="0"/>
    <xf numFmtId="0" fontId="24" fillId="18" borderId="1">
      <alignment horizontal="centerContinuous" vertical="top"/>
    </xf>
    <xf numFmtId="0" fontId="24" fillId="18" borderId="1">
      <alignment horizontal="centerContinuous" vertical="top"/>
    </xf>
    <xf numFmtId="0" fontId="24" fillId="18" borderId="1">
      <alignment horizontal="centerContinuous" vertical="top"/>
    </xf>
    <xf numFmtId="0" fontId="24" fillId="18" borderId="1">
      <alignment horizontal="centerContinuous" vertical="top"/>
    </xf>
    <xf numFmtId="0" fontId="24" fillId="18" borderId="1">
      <alignment horizontal="centerContinuous" vertical="top"/>
    </xf>
    <xf numFmtId="0" fontId="5" fillId="0" borderId="0" applyFill="0" applyBorder="0" applyAlignment="0"/>
    <xf numFmtId="197" fontId="19" fillId="0" borderId="0" applyFill="0" applyBorder="0" applyAlignment="0"/>
    <xf numFmtId="0" fontId="25" fillId="0" borderId="0" applyFill="0" applyBorder="0" applyAlignment="0"/>
    <xf numFmtId="0" fontId="26" fillId="0" borderId="0" applyFill="0" applyBorder="0" applyAlignment="0"/>
    <xf numFmtId="0" fontId="26" fillId="0" borderId="0" applyFill="0" applyBorder="0" applyAlignment="0"/>
    <xf numFmtId="198" fontId="18" fillId="0" borderId="0" applyFill="0" applyBorder="0" applyAlignment="0"/>
    <xf numFmtId="198" fontId="18" fillId="0" borderId="0" applyFill="0" applyBorder="0" applyAlignment="0"/>
    <xf numFmtId="199" fontId="20" fillId="0" borderId="0" applyFill="0" applyBorder="0" applyAlignment="0"/>
    <xf numFmtId="199" fontId="20" fillId="0" borderId="0" applyFill="0" applyBorder="0" applyAlignment="0"/>
    <xf numFmtId="197" fontId="19" fillId="0" borderId="0" applyFill="0" applyBorder="0" applyAlignment="0"/>
    <xf numFmtId="43" fontId="5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18" borderId="1">
      <alignment horizontal="centerContinuous" vertical="top"/>
    </xf>
    <xf numFmtId="197" fontId="19" fillId="0" borderId="0" applyFont="0" applyFill="0" applyBorder="0" applyAlignment="0" applyProtection="0"/>
    <xf numFmtId="14" fontId="27" fillId="0" borderId="0" applyFill="0" applyBorder="0" applyAlignment="0"/>
    <xf numFmtId="15" fontId="28" fillId="19" borderId="0">
      <alignment horizontal="centerContinuous"/>
    </xf>
    <xf numFmtId="198" fontId="18" fillId="0" borderId="0" applyFill="0" applyBorder="0" applyAlignment="0"/>
    <xf numFmtId="198" fontId="18" fillId="0" borderId="0" applyFill="0" applyBorder="0" applyAlignment="0"/>
    <xf numFmtId="197" fontId="19" fillId="0" borderId="0" applyFill="0" applyBorder="0" applyAlignment="0"/>
    <xf numFmtId="198" fontId="18" fillId="0" borderId="0" applyFill="0" applyBorder="0" applyAlignment="0"/>
    <xf numFmtId="198" fontId="18" fillId="0" borderId="0" applyFill="0" applyBorder="0" applyAlignment="0"/>
    <xf numFmtId="199" fontId="20" fillId="0" borderId="0" applyFill="0" applyBorder="0" applyAlignment="0"/>
    <xf numFmtId="199" fontId="20" fillId="0" borderId="0" applyFill="0" applyBorder="0" applyAlignment="0"/>
    <xf numFmtId="197" fontId="19" fillId="0" borderId="0" applyFill="0" applyBorder="0" applyAlignment="0"/>
    <xf numFmtId="38" fontId="29" fillId="18" borderId="0" applyNumberFormat="0" applyBorder="0" applyAlignment="0" applyProtection="0"/>
    <xf numFmtId="0" fontId="30" fillId="0" borderId="2" applyNumberFormat="0" applyAlignment="0" applyProtection="0">
      <alignment horizontal="left" vertical="center"/>
    </xf>
    <xf numFmtId="0" fontId="30" fillId="0" borderId="3">
      <alignment horizontal="left" vertical="center"/>
    </xf>
    <xf numFmtId="0" fontId="30" fillId="0" borderId="3">
      <alignment horizontal="left" vertical="center"/>
    </xf>
    <xf numFmtId="0" fontId="30" fillId="0" borderId="3">
      <alignment horizontal="left" vertical="center"/>
    </xf>
    <xf numFmtId="0" fontId="30" fillId="0" borderId="3">
      <alignment horizontal="left" vertical="center"/>
    </xf>
    <xf numFmtId="0" fontId="92" fillId="0" borderId="0" applyNumberFormat="0" applyFill="0" applyBorder="0" applyAlignment="0" applyProtection="0"/>
    <xf numFmtId="10" fontId="29" fillId="20" borderId="4" applyNumberFormat="0" applyBorder="0" applyAlignment="0" applyProtection="0"/>
    <xf numFmtId="10" fontId="29" fillId="20" borderId="4" applyNumberFormat="0" applyBorder="0" applyAlignment="0" applyProtection="0"/>
    <xf numFmtId="10" fontId="29" fillId="20" borderId="4" applyNumberFormat="0" applyBorder="0" applyAlignment="0" applyProtection="0"/>
    <xf numFmtId="10" fontId="29" fillId="20" borderId="4" applyNumberFormat="0" applyBorder="0" applyAlignment="0" applyProtection="0"/>
    <xf numFmtId="198" fontId="18" fillId="0" borderId="0" applyFill="0" applyBorder="0" applyAlignment="0"/>
    <xf numFmtId="198" fontId="18" fillId="0" borderId="0" applyFill="0" applyBorder="0" applyAlignment="0"/>
    <xf numFmtId="197" fontId="19" fillId="0" borderId="0" applyFill="0" applyBorder="0" applyAlignment="0"/>
    <xf numFmtId="198" fontId="18" fillId="0" borderId="0" applyFill="0" applyBorder="0" applyAlignment="0"/>
    <xf numFmtId="198" fontId="18" fillId="0" borderId="0" applyFill="0" applyBorder="0" applyAlignment="0"/>
    <xf numFmtId="199" fontId="20" fillId="0" borderId="0" applyFill="0" applyBorder="0" applyAlignment="0"/>
    <xf numFmtId="199" fontId="20" fillId="0" borderId="0" applyFill="0" applyBorder="0" applyAlignment="0"/>
    <xf numFmtId="197" fontId="19" fillId="0" borderId="0" applyFill="0" applyBorder="0" applyAlignment="0"/>
    <xf numFmtId="200" fontId="18" fillId="0" borderId="0"/>
    <xf numFmtId="20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3" fillId="0" borderId="0"/>
    <xf numFmtId="0" fontId="5" fillId="0" borderId="0"/>
    <xf numFmtId="0" fontId="93" fillId="0" borderId="0"/>
    <xf numFmtId="0" fontId="5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6" fillId="0" borderId="0"/>
    <xf numFmtId="0" fontId="31" fillId="0" borderId="0" applyFont="0" applyFill="0" applyBorder="0" applyAlignment="0" applyProtection="0"/>
    <xf numFmtId="198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198" fontId="18" fillId="0" borderId="0" applyFill="0" applyBorder="0" applyAlignment="0"/>
    <xf numFmtId="198" fontId="18" fillId="0" borderId="0" applyFill="0" applyBorder="0" applyAlignment="0"/>
    <xf numFmtId="197" fontId="19" fillId="0" borderId="0" applyFill="0" applyBorder="0" applyAlignment="0"/>
    <xf numFmtId="198" fontId="18" fillId="0" borderId="0" applyFill="0" applyBorder="0" applyAlignment="0"/>
    <xf numFmtId="198" fontId="18" fillId="0" borderId="0" applyFill="0" applyBorder="0" applyAlignment="0"/>
    <xf numFmtId="199" fontId="20" fillId="0" borderId="0" applyFill="0" applyBorder="0" applyAlignment="0"/>
    <xf numFmtId="199" fontId="20" fillId="0" borderId="0" applyFill="0" applyBorder="0" applyAlignment="0"/>
    <xf numFmtId="197" fontId="19" fillId="0" borderId="0" applyFill="0" applyBorder="0" applyAlignment="0"/>
    <xf numFmtId="0" fontId="32" fillId="2" borderId="0"/>
    <xf numFmtId="49" fontId="27" fillId="0" borderId="0" applyFill="0" applyBorder="0" applyAlignment="0"/>
    <xf numFmtId="0" fontId="26" fillId="0" borderId="0" applyFill="0" applyBorder="0" applyAlignment="0"/>
    <xf numFmtId="0" fontId="26" fillId="0" borderId="0" applyFill="0" applyBorder="0" applyAlignment="0"/>
    <xf numFmtId="201" fontId="18" fillId="0" borderId="0" applyFont="0" applyFill="0" applyBorder="0" applyAlignment="0" applyProtection="0"/>
    <xf numFmtId="202" fontId="18" fillId="0" borderId="0" applyFont="0" applyFill="0" applyBorder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8" fillId="8" borderId="5" applyNumberFormat="0" applyAlignment="0" applyProtection="0"/>
    <xf numFmtId="0" fontId="48" fillId="8" borderId="5" applyNumberFormat="0" applyAlignment="0" applyProtection="0"/>
    <xf numFmtId="0" fontId="48" fillId="8" borderId="5" applyNumberFormat="0" applyAlignment="0" applyProtection="0"/>
    <xf numFmtId="0" fontId="48" fillId="8" borderId="5" applyNumberFormat="0" applyAlignment="0" applyProtection="0"/>
    <xf numFmtId="0" fontId="48" fillId="8" borderId="5" applyNumberFormat="0" applyAlignment="0" applyProtection="0"/>
    <xf numFmtId="0" fontId="48" fillId="8" borderId="5" applyNumberFormat="0" applyAlignment="0" applyProtection="0"/>
    <xf numFmtId="0" fontId="48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7" fillId="8" borderId="5" applyNumberFormat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3" fontId="6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9" fillId="21" borderId="6" applyNumberFormat="0" applyAlignment="0" applyProtection="0"/>
    <xf numFmtId="0" fontId="40" fillId="21" borderId="6" applyNumberFormat="0" applyAlignment="0" applyProtection="0"/>
    <xf numFmtId="0" fontId="41" fillId="0" borderId="7" applyNumberFormat="0" applyFill="0" applyAlignment="0" applyProtection="0"/>
    <xf numFmtId="0" fontId="41" fillId="0" borderId="7" applyNumberFormat="0" applyFill="0" applyAlignment="0" applyProtection="0"/>
    <xf numFmtId="0" fontId="42" fillId="0" borderId="7" applyNumberFormat="0" applyFill="0" applyAlignment="0" applyProtection="0"/>
    <xf numFmtId="0" fontId="55" fillId="5" borderId="0" applyNumberFormat="0" applyBorder="0" applyAlignment="0" applyProtection="0"/>
    <xf numFmtId="0" fontId="56" fillId="5" borderId="0" applyNumberFormat="0" applyBorder="0" applyAlignment="0" applyProtection="0"/>
    <xf numFmtId="0" fontId="69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5" fillId="0" borderId="0"/>
    <xf numFmtId="0" fontId="14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7" fillId="8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8" fillId="9" borderId="5" applyNumberFormat="0" applyAlignment="0" applyProtection="0"/>
    <xf numFmtId="0" fontId="58" fillId="9" borderId="5" applyNumberFormat="0" applyAlignment="0" applyProtection="0"/>
    <xf numFmtId="0" fontId="58" fillId="9" borderId="5" applyNumberFormat="0" applyAlignment="0" applyProtection="0"/>
    <xf numFmtId="0" fontId="58" fillId="9" borderId="5" applyNumberFormat="0" applyAlignment="0" applyProtection="0"/>
    <xf numFmtId="0" fontId="58" fillId="9" borderId="5" applyNumberFormat="0" applyAlignment="0" applyProtection="0"/>
    <xf numFmtId="0" fontId="58" fillId="9" borderId="5" applyNumberFormat="0" applyAlignment="0" applyProtection="0"/>
    <xf numFmtId="0" fontId="58" fillId="9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7" fillId="8" borderId="5" applyNumberFormat="0" applyAlignment="0" applyProtection="0"/>
    <xf numFmtId="0" fontId="59" fillId="22" borderId="0" applyNumberFormat="0" applyBorder="0" applyAlignment="0" applyProtection="0"/>
    <xf numFmtId="0" fontId="60" fillId="22" borderId="0" applyNumberFormat="0" applyBorder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2" fillId="0" borderId="8" applyNumberFormat="0" applyFill="0" applyAlignment="0" applyProtection="0"/>
    <xf numFmtId="0" fontId="62" fillId="0" borderId="8" applyNumberFormat="0" applyFill="0" applyAlignment="0" applyProtection="0"/>
    <xf numFmtId="0" fontId="62" fillId="0" borderId="8" applyNumberFormat="0" applyFill="0" applyAlignment="0" applyProtection="0"/>
    <xf numFmtId="0" fontId="62" fillId="0" borderId="8" applyNumberFormat="0" applyFill="0" applyAlignment="0" applyProtection="0"/>
    <xf numFmtId="0" fontId="62" fillId="0" borderId="8" applyNumberFormat="0" applyFill="0" applyAlignment="0" applyProtection="0"/>
    <xf numFmtId="0" fontId="62" fillId="0" borderId="8" applyNumberFormat="0" applyFill="0" applyAlignment="0" applyProtection="0"/>
    <xf numFmtId="0" fontId="62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43" fillId="4" borderId="0" applyNumberFormat="0" applyBorder="0" applyAlignment="0" applyProtection="0"/>
    <xf numFmtId="0" fontId="44" fillId="4" borderId="0" applyNumberFormat="0" applyBorder="0" applyAlignment="0" applyProtection="0"/>
    <xf numFmtId="0" fontId="36" fillId="23" borderId="0" applyNumberFormat="0" applyBorder="0" applyAlignment="0" applyProtection="0"/>
    <xf numFmtId="0" fontId="37" fillId="23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5" borderId="0" applyNumberFormat="0" applyBorder="0" applyAlignment="0" applyProtection="0"/>
    <xf numFmtId="0" fontId="37" fillId="25" borderId="0" applyNumberFormat="0" applyBorder="0" applyAlignment="0" applyProtection="0"/>
    <xf numFmtId="0" fontId="36" fillId="15" borderId="0" applyNumberFormat="0" applyBorder="0" applyAlignment="0" applyProtection="0"/>
    <xf numFmtId="0" fontId="37" fillId="15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26" borderId="0" applyNumberFormat="0" applyBorder="0" applyAlignment="0" applyProtection="0"/>
    <xf numFmtId="0" fontId="37" fillId="26" borderId="0" applyNumberFormat="0" applyBorder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6" fillId="8" borderId="9" applyNumberFormat="0" applyAlignment="0" applyProtection="0"/>
    <xf numFmtId="0" fontId="46" fillId="8" borderId="9" applyNumberFormat="0" applyAlignment="0" applyProtection="0"/>
    <xf numFmtId="0" fontId="46" fillId="8" borderId="9" applyNumberFormat="0" applyAlignment="0" applyProtection="0"/>
    <xf numFmtId="0" fontId="46" fillId="8" borderId="9" applyNumberFormat="0" applyAlignment="0" applyProtection="0"/>
    <xf numFmtId="0" fontId="46" fillId="8" borderId="9" applyNumberFormat="0" applyAlignment="0" applyProtection="0"/>
    <xf numFmtId="0" fontId="46" fillId="8" borderId="9" applyNumberFormat="0" applyAlignment="0" applyProtection="0"/>
    <xf numFmtId="0" fontId="46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45" fillId="8" borderId="9" applyNumberForma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6" fillId="27" borderId="10" applyNumberFormat="0" applyFont="0" applyAlignment="0" applyProtection="0"/>
    <xf numFmtId="0" fontId="16" fillId="27" borderId="10" applyNumberFormat="0" applyFont="0" applyAlignment="0" applyProtection="0"/>
    <xf numFmtId="0" fontId="16" fillId="27" borderId="10" applyNumberFormat="0" applyFont="0" applyAlignment="0" applyProtection="0"/>
    <xf numFmtId="0" fontId="16" fillId="27" borderId="10" applyNumberFormat="0" applyFont="0" applyAlignment="0" applyProtection="0"/>
    <xf numFmtId="0" fontId="16" fillId="27" borderId="10" applyNumberFormat="0" applyFont="0" applyAlignment="0" applyProtection="0"/>
    <xf numFmtId="0" fontId="16" fillId="27" borderId="10" applyNumberFormat="0" applyFont="0" applyAlignment="0" applyProtection="0"/>
    <xf numFmtId="0" fontId="16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14" fillId="27" borderId="10" applyNumberFormat="0" applyFont="0" applyAlignment="0" applyProtection="0"/>
    <xf numFmtId="0" fontId="63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2" applyNumberFormat="0" applyFill="0" applyAlignment="0" applyProtection="0"/>
    <xf numFmtId="0" fontId="66" fillId="0" borderId="12" applyNumberFormat="0" applyFill="0" applyAlignment="0" applyProtection="0"/>
    <xf numFmtId="0" fontId="67" fillId="0" borderId="13" applyNumberFormat="0" applyFill="0" applyAlignment="0" applyProtection="0"/>
    <xf numFmtId="0" fontId="68" fillId="0" borderId="13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97" fillId="0" borderId="66" applyNumberFormat="0" applyFill="0" applyAlignment="0" applyProtection="0"/>
  </cellStyleXfs>
  <cellXfs count="574">
    <xf numFmtId="0" fontId="0" fillId="0" borderId="0" xfId="0"/>
    <xf numFmtId="0" fontId="73" fillId="0" borderId="14" xfId="287" applyFont="1" applyBorder="1" applyAlignment="1">
      <alignment horizontal="left"/>
    </xf>
    <xf numFmtId="0" fontId="11" fillId="0" borderId="15" xfId="287" applyFont="1" applyBorder="1" applyAlignment="1">
      <alignment horizontal="center" vertical="center"/>
    </xf>
    <xf numFmtId="49" fontId="72" fillId="28" borderId="0" xfId="286" applyNumberFormat="1" applyFont="1" applyFill="1" applyAlignment="1">
      <alignment horizontal="left" vertical="center"/>
    </xf>
    <xf numFmtId="0" fontId="10" fillId="0" borderId="0" xfId="287" applyFont="1" applyAlignment="1">
      <alignment horizontal="left" vertical="center"/>
    </xf>
    <xf numFmtId="0" fontId="6" fillId="0" borderId="0" xfId="287" applyFont="1"/>
    <xf numFmtId="0" fontId="13" fillId="0" borderId="0" xfId="287" applyFont="1"/>
    <xf numFmtId="0" fontId="13" fillId="0" borderId="0" xfId="286" applyFont="1" applyAlignment="1">
      <alignment vertical="center"/>
    </xf>
    <xf numFmtId="0" fontId="11" fillId="0" borderId="1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7" xfId="287" applyFont="1" applyBorder="1"/>
    <xf numFmtId="0" fontId="13" fillId="0" borderId="0" xfId="287" applyFont="1" applyAlignment="1">
      <alignment horizontal="right"/>
    </xf>
    <xf numFmtId="187" fontId="13" fillId="0" borderId="0" xfId="287" applyNumberFormat="1" applyFont="1"/>
    <xf numFmtId="0" fontId="10" fillId="0" borderId="18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287" applyFont="1" applyAlignment="1">
      <alignment horizontal="right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43" fontId="15" fillId="29" borderId="0" xfId="67" applyFont="1" applyFill="1"/>
    <xf numFmtId="43" fontId="15" fillId="0" borderId="0" xfId="67" applyFont="1"/>
    <xf numFmtId="189" fontId="15" fillId="0" borderId="0" xfId="67" applyNumberFormat="1" applyFont="1"/>
    <xf numFmtId="3" fontId="10" fillId="0" borderId="19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43" fontId="11" fillId="0" borderId="20" xfId="67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3" fontId="10" fillId="0" borderId="15" xfId="0" applyNumberFormat="1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3" fontId="10" fillId="0" borderId="23" xfId="0" applyNumberFormat="1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6" fillId="0" borderId="0" xfId="287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1" fillId="0" borderId="18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25" xfId="0" applyFont="1" applyBorder="1" applyAlignment="1">
      <alignment horizontal="center" vertical="center"/>
    </xf>
    <xf numFmtId="188" fontId="10" fillId="0" borderId="17" xfId="67" applyNumberFormat="1" applyFont="1" applyFill="1" applyBorder="1" applyAlignment="1">
      <alignment vertical="center"/>
    </xf>
    <xf numFmtId="188" fontId="10" fillId="0" borderId="25" xfId="67" applyNumberFormat="1" applyFont="1" applyFill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49" fontId="11" fillId="28" borderId="20" xfId="0" applyNumberFormat="1" applyFont="1" applyFill="1" applyBorder="1" applyAlignment="1">
      <alignment horizontal="left" vertical="center"/>
    </xf>
    <xf numFmtId="49" fontId="10" fillId="28" borderId="0" xfId="0" applyNumberFormat="1" applyFont="1" applyFill="1" applyAlignment="1">
      <alignment horizontal="left" vertical="center"/>
    </xf>
    <xf numFmtId="188" fontId="10" fillId="28" borderId="0" xfId="67" applyNumberFormat="1" applyFont="1" applyFill="1" applyBorder="1" applyAlignment="1">
      <alignment horizontal="center" vertical="center"/>
    </xf>
    <xf numFmtId="0" fontId="10" fillId="28" borderId="0" xfId="0" applyFont="1" applyFill="1" applyAlignment="1">
      <alignment horizontal="center" vertical="center"/>
    </xf>
    <xf numFmtId="43" fontId="10" fillId="28" borderId="0" xfId="67" applyFont="1" applyFill="1" applyBorder="1" applyAlignment="1">
      <alignment horizontal="center" vertical="center"/>
    </xf>
    <xf numFmtId="43" fontId="10" fillId="28" borderId="0" xfId="67" applyFont="1" applyFill="1" applyBorder="1" applyAlignment="1">
      <alignment vertical="center"/>
    </xf>
    <xf numFmtId="43" fontId="10" fillId="28" borderId="0" xfId="0" applyNumberFormat="1" applyFont="1" applyFill="1" applyAlignment="1">
      <alignment vertical="center"/>
    </xf>
    <xf numFmtId="49" fontId="10" fillId="28" borderId="0" xfId="286" applyNumberFormat="1" applyFont="1" applyFill="1" applyAlignment="1">
      <alignment horizontal="left" vertical="center"/>
    </xf>
    <xf numFmtId="49" fontId="10" fillId="28" borderId="16" xfId="286" applyNumberFormat="1" applyFont="1" applyFill="1" applyBorder="1" applyAlignment="1">
      <alignment horizontal="left" vertical="center"/>
    </xf>
    <xf numFmtId="188" fontId="10" fillId="28" borderId="16" xfId="67" applyNumberFormat="1" applyFont="1" applyFill="1" applyBorder="1" applyAlignment="1">
      <alignment horizontal="center" vertical="center"/>
    </xf>
    <xf numFmtId="0" fontId="10" fillId="28" borderId="16" xfId="286" applyFont="1" applyFill="1" applyBorder="1" applyAlignment="1">
      <alignment horizontal="center" vertical="center"/>
    </xf>
    <xf numFmtId="43" fontId="10" fillId="28" borderId="16" xfId="67" applyFont="1" applyFill="1" applyBorder="1" applyAlignment="1">
      <alignment horizontal="center" vertical="center"/>
    </xf>
    <xf numFmtId="203" fontId="13" fillId="0" borderId="17" xfId="287" applyNumberFormat="1" applyFont="1" applyBorder="1" applyAlignment="1">
      <alignment horizontal="center" vertical="center"/>
    </xf>
    <xf numFmtId="43" fontId="13" fillId="0" borderId="0" xfId="67" applyFont="1"/>
    <xf numFmtId="0" fontId="13" fillId="0" borderId="0" xfId="287" applyFont="1" applyAlignment="1">
      <alignment horizontal="center"/>
    </xf>
    <xf numFmtId="0" fontId="6" fillId="0" borderId="0" xfId="287" applyFont="1" applyAlignment="1">
      <alignment horizontal="center"/>
    </xf>
    <xf numFmtId="0" fontId="11" fillId="0" borderId="0" xfId="287" applyFont="1" applyAlignment="1">
      <alignment vertical="center"/>
    </xf>
    <xf numFmtId="0" fontId="11" fillId="0" borderId="17" xfId="287" applyFont="1" applyBorder="1" applyAlignment="1">
      <alignment vertical="center"/>
    </xf>
    <xf numFmtId="0" fontId="10" fillId="0" borderId="17" xfId="287" applyFont="1" applyBorder="1" applyAlignment="1">
      <alignment vertical="center"/>
    </xf>
    <xf numFmtId="14" fontId="11" fillId="0" borderId="17" xfId="287" applyNumberFormat="1" applyFont="1" applyBorder="1" applyAlignment="1">
      <alignment horizontal="left" vertical="center"/>
    </xf>
    <xf numFmtId="0" fontId="11" fillId="0" borderId="29" xfId="287" applyFont="1" applyBorder="1" applyAlignment="1">
      <alignment horizontal="center" vertical="center"/>
    </xf>
    <xf numFmtId="0" fontId="10" fillId="0" borderId="28" xfId="287" applyFont="1" applyBorder="1" applyAlignment="1">
      <alignment horizontal="center" vertical="center"/>
    </xf>
    <xf numFmtId="0" fontId="10" fillId="0" borderId="30" xfId="287" applyFont="1" applyBorder="1" applyAlignment="1">
      <alignment vertical="center"/>
    </xf>
    <xf numFmtId="0" fontId="10" fillId="0" borderId="31" xfId="287" applyFont="1" applyBorder="1" applyAlignment="1">
      <alignment horizontal="center" vertical="center"/>
    </xf>
    <xf numFmtId="0" fontId="11" fillId="0" borderId="29" xfId="287" applyFont="1" applyBorder="1" applyAlignment="1">
      <alignment vertical="center"/>
    </xf>
    <xf numFmtId="0" fontId="10" fillId="0" borderId="0" xfId="287" applyFont="1" applyAlignment="1">
      <alignment horizontal="center"/>
    </xf>
    <xf numFmtId="0" fontId="11" fillId="0" borderId="0" xfId="287" applyFont="1" applyAlignment="1">
      <alignment horizontal="center" vertical="center"/>
    </xf>
    <xf numFmtId="43" fontId="11" fillId="0" borderId="29" xfId="287" applyNumberFormat="1" applyFont="1" applyBorder="1" applyAlignment="1">
      <alignment vertical="center"/>
    </xf>
    <xf numFmtId="43" fontId="13" fillId="0" borderId="0" xfId="287" applyNumberFormat="1" applyFont="1"/>
    <xf numFmtId="43" fontId="11" fillId="0" borderId="0" xfId="287" applyNumberFormat="1" applyFont="1"/>
    <xf numFmtId="0" fontId="11" fillId="0" borderId="22" xfId="287" applyFont="1" applyBorder="1"/>
    <xf numFmtId="0" fontId="13" fillId="0" borderId="0" xfId="286" applyFont="1" applyAlignment="1">
      <alignment horizontal="center" vertical="center"/>
    </xf>
    <xf numFmtId="0" fontId="33" fillId="0" borderId="0" xfId="287" applyFont="1"/>
    <xf numFmtId="0" fontId="10" fillId="0" borderId="0" xfId="287" applyFont="1"/>
    <xf numFmtId="0" fontId="10" fillId="0" borderId="0" xfId="287" applyFont="1" applyAlignment="1">
      <alignment vertical="center"/>
    </xf>
    <xf numFmtId="0" fontId="11" fillId="0" borderId="32" xfId="287" applyFont="1" applyBorder="1" applyAlignment="1">
      <alignment horizontal="center" vertical="center"/>
    </xf>
    <xf numFmtId="0" fontId="10" fillId="0" borderId="25" xfId="287" applyFont="1" applyBorder="1" applyAlignment="1">
      <alignment vertical="center"/>
    </xf>
    <xf numFmtId="43" fontId="13" fillId="0" borderId="0" xfId="67" applyFont="1" applyAlignment="1" applyProtection="1">
      <alignment horizontal="right"/>
    </xf>
    <xf numFmtId="43" fontId="13" fillId="0" borderId="0" xfId="67" applyFont="1" applyProtection="1"/>
    <xf numFmtId="189" fontId="10" fillId="0" borderId="25" xfId="67" applyNumberFormat="1" applyFont="1" applyBorder="1" applyAlignment="1" applyProtection="1"/>
    <xf numFmtId="187" fontId="10" fillId="0" borderId="28" xfId="287" applyNumberFormat="1" applyFont="1" applyBorder="1"/>
    <xf numFmtId="0" fontId="10" fillId="0" borderId="25" xfId="287" applyFont="1" applyBorder="1"/>
    <xf numFmtId="0" fontId="10" fillId="0" borderId="25" xfId="287" applyFont="1" applyBorder="1" applyAlignment="1">
      <alignment horizontal="left"/>
    </xf>
    <xf numFmtId="0" fontId="10" fillId="0" borderId="25" xfId="286" applyFont="1" applyBorder="1" applyAlignment="1">
      <alignment vertical="center"/>
    </xf>
    <xf numFmtId="0" fontId="10" fillId="0" borderId="33" xfId="287" applyFont="1" applyBorder="1" applyAlignment="1">
      <alignment vertical="center"/>
    </xf>
    <xf numFmtId="0" fontId="10" fillId="0" borderId="33" xfId="287" applyFont="1" applyBorder="1"/>
    <xf numFmtId="0" fontId="11" fillId="0" borderId="0" xfId="287" applyFont="1"/>
    <xf numFmtId="187" fontId="11" fillId="0" borderId="29" xfId="287" applyNumberFormat="1" applyFont="1" applyBorder="1"/>
    <xf numFmtId="43" fontId="70" fillId="0" borderId="0" xfId="287" applyNumberFormat="1" applyFont="1" applyAlignment="1">
      <alignment horizontal="center"/>
    </xf>
    <xf numFmtId="0" fontId="11" fillId="0" borderId="34" xfId="287" applyFont="1" applyBorder="1" applyAlignment="1">
      <alignment vertical="center"/>
    </xf>
    <xf numFmtId="0" fontId="11" fillId="0" borderId="35" xfId="287" applyFont="1" applyBorder="1" applyAlignment="1">
      <alignment vertical="center"/>
    </xf>
    <xf numFmtId="0" fontId="11" fillId="0" borderId="29" xfId="287" applyFont="1" applyBorder="1" applyAlignment="1">
      <alignment horizontal="center" vertical="center" wrapText="1"/>
    </xf>
    <xf numFmtId="0" fontId="11" fillId="0" borderId="32" xfId="287" applyFont="1" applyBorder="1" applyAlignment="1">
      <alignment horizontal="center" vertical="center" wrapText="1"/>
    </xf>
    <xf numFmtId="0" fontId="11" fillId="0" borderId="25" xfId="286" applyFont="1" applyBorder="1" applyAlignment="1">
      <alignment vertical="center"/>
    </xf>
    <xf numFmtId="0" fontId="11" fillId="0" borderId="33" xfId="287" applyFont="1" applyBorder="1" applyAlignment="1">
      <alignment vertical="center"/>
    </xf>
    <xf numFmtId="0" fontId="12" fillId="0" borderId="0" xfId="287" applyFont="1" applyAlignment="1">
      <alignment horizontal="center"/>
    </xf>
    <xf numFmtId="43" fontId="11" fillId="0" borderId="28" xfId="67" applyFont="1" applyBorder="1" applyAlignment="1"/>
    <xf numFmtId="49" fontId="10" fillId="0" borderId="17" xfId="286" applyNumberFormat="1" applyFont="1" applyBorder="1" applyAlignment="1">
      <alignment horizontal="left" vertical="center"/>
    </xf>
    <xf numFmtId="43" fontId="10" fillId="0" borderId="25" xfId="67" applyFont="1" applyBorder="1" applyAlignment="1">
      <alignment vertical="center"/>
    </xf>
    <xf numFmtId="0" fontId="10" fillId="0" borderId="25" xfId="286" applyFont="1" applyBorder="1" applyAlignment="1">
      <alignment horizontal="center" vertical="center"/>
    </xf>
    <xf numFmtId="188" fontId="10" fillId="0" borderId="36" xfId="67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15" xfId="0" applyFont="1" applyBorder="1"/>
    <xf numFmtId="0" fontId="10" fillId="0" borderId="0" xfId="0" applyFont="1"/>
    <xf numFmtId="0" fontId="10" fillId="0" borderId="22" xfId="0" applyFont="1" applyBorder="1"/>
    <xf numFmtId="0" fontId="10" fillId="0" borderId="15" xfId="0" applyFont="1" applyBorder="1"/>
    <xf numFmtId="0" fontId="11" fillId="0" borderId="0" xfId="0" applyFont="1"/>
    <xf numFmtId="0" fontId="10" fillId="0" borderId="25" xfId="0" applyFont="1" applyBorder="1" applyAlignment="1">
      <alignment horizontal="center"/>
    </xf>
    <xf numFmtId="188" fontId="10" fillId="0" borderId="28" xfId="67" applyNumberFormat="1" applyFont="1" applyBorder="1" applyAlignment="1">
      <alignment horizontal="right" vertical="center"/>
    </xf>
    <xf numFmtId="49" fontId="11" fillId="0" borderId="25" xfId="286" applyNumberFormat="1" applyFont="1" applyBorder="1" applyAlignment="1">
      <alignment horizontal="center" vertical="center"/>
    </xf>
    <xf numFmtId="49" fontId="71" fillId="28" borderId="0" xfId="286" applyNumberFormat="1" applyFont="1" applyFill="1" applyAlignment="1">
      <alignment horizontal="left" vertical="center"/>
    </xf>
    <xf numFmtId="43" fontId="11" fillId="0" borderId="25" xfId="67" applyFont="1" applyBorder="1" applyAlignment="1">
      <alignment vertical="center"/>
    </xf>
    <xf numFmtId="0" fontId="10" fillId="0" borderId="0" xfId="287" applyFont="1" applyAlignment="1">
      <alignment horizontal="center" vertical="center"/>
    </xf>
    <xf numFmtId="0" fontId="10" fillId="0" borderId="23" xfId="0" applyFont="1" applyBorder="1"/>
    <xf numFmtId="0" fontId="10" fillId="0" borderId="16" xfId="0" applyFont="1" applyBorder="1"/>
    <xf numFmtId="0" fontId="10" fillId="0" borderId="24" xfId="0" applyFont="1" applyBorder="1"/>
    <xf numFmtId="43" fontId="74" fillId="0" borderId="0" xfId="287" applyNumberFormat="1" applyFont="1"/>
    <xf numFmtId="0" fontId="70" fillId="0" borderId="0" xfId="287" applyFont="1" applyAlignment="1">
      <alignment horizontal="left"/>
    </xf>
    <xf numFmtId="49" fontId="13" fillId="0" borderId="0" xfId="287" applyNumberFormat="1" applyFont="1" applyAlignment="1">
      <alignment horizontal="right"/>
    </xf>
    <xf numFmtId="49" fontId="13" fillId="0" borderId="0" xfId="286" applyNumberFormat="1" applyFont="1" applyAlignment="1">
      <alignment horizontal="right" vertical="center"/>
    </xf>
    <xf numFmtId="43" fontId="13" fillId="0" borderId="0" xfId="286" applyNumberFormat="1" applyFont="1" applyAlignment="1">
      <alignment vertical="center"/>
    </xf>
    <xf numFmtId="0" fontId="13" fillId="0" borderId="0" xfId="287" applyFont="1" applyAlignment="1">
      <alignment horizontal="left"/>
    </xf>
    <xf numFmtId="43" fontId="70" fillId="0" borderId="0" xfId="67" applyFont="1" applyAlignment="1" applyProtection="1">
      <alignment horizontal="right"/>
    </xf>
    <xf numFmtId="0" fontId="11" fillId="0" borderId="30" xfId="287" applyFont="1" applyBorder="1"/>
    <xf numFmtId="0" fontId="11" fillId="0" borderId="0" xfId="287" applyFont="1" applyAlignment="1">
      <alignment horizontal="right"/>
    </xf>
    <xf numFmtId="3" fontId="10" fillId="0" borderId="28" xfId="0" applyNumberFormat="1" applyFont="1" applyBorder="1" applyAlignment="1">
      <alignment vertical="center"/>
    </xf>
    <xf numFmtId="0" fontId="12" fillId="0" borderId="28" xfId="0" applyFont="1" applyBorder="1" applyAlignment="1">
      <alignment horizontal="justify" vertical="center"/>
    </xf>
    <xf numFmtId="0" fontId="10" fillId="0" borderId="28" xfId="0" applyFont="1" applyBorder="1"/>
    <xf numFmtId="0" fontId="10" fillId="0" borderId="37" xfId="0" applyFont="1" applyBorder="1"/>
    <xf numFmtId="0" fontId="6" fillId="0" borderId="0" xfId="287" applyFont="1" applyAlignment="1">
      <alignment vertical="center"/>
    </xf>
    <xf numFmtId="0" fontId="12" fillId="0" borderId="0" xfId="287" applyFont="1" applyAlignment="1">
      <alignment vertical="center"/>
    </xf>
    <xf numFmtId="0" fontId="10" fillId="0" borderId="37" xfId="287" applyFont="1" applyBorder="1" applyAlignment="1">
      <alignment vertical="center"/>
    </xf>
    <xf numFmtId="9" fontId="10" fillId="0" borderId="25" xfId="225" applyFont="1" applyBorder="1" applyAlignment="1">
      <alignment horizontal="center" vertical="center"/>
    </xf>
    <xf numFmtId="187" fontId="10" fillId="0" borderId="25" xfId="287" applyNumberFormat="1" applyFont="1" applyBorder="1" applyAlignment="1">
      <alignment vertical="center"/>
    </xf>
    <xf numFmtId="0" fontId="11" fillId="0" borderId="25" xfId="287" applyFont="1" applyBorder="1" applyAlignment="1">
      <alignment vertical="center"/>
    </xf>
    <xf numFmtId="49" fontId="11" fillId="0" borderId="38" xfId="67" applyNumberFormat="1" applyFont="1" applyFill="1" applyBorder="1" applyAlignment="1">
      <alignment horizontal="left" vertical="center"/>
    </xf>
    <xf numFmtId="0" fontId="11" fillId="0" borderId="14" xfId="287" applyFont="1" applyBorder="1" applyAlignment="1">
      <alignment vertical="center"/>
    </xf>
    <xf numFmtId="9" fontId="11" fillId="0" borderId="25" xfId="225" applyFont="1" applyBorder="1" applyAlignment="1">
      <alignment horizontal="center" vertical="center"/>
    </xf>
    <xf numFmtId="187" fontId="11" fillId="0" borderId="25" xfId="287" applyNumberFormat="1" applyFont="1" applyBorder="1" applyAlignment="1">
      <alignment vertical="center"/>
    </xf>
    <xf numFmtId="0" fontId="10" fillId="0" borderId="38" xfId="287" applyFont="1" applyBorder="1" applyAlignment="1">
      <alignment vertical="center"/>
    </xf>
    <xf numFmtId="0" fontId="11" fillId="0" borderId="39" xfId="287" applyFont="1" applyBorder="1" applyAlignment="1">
      <alignment vertical="center"/>
    </xf>
    <xf numFmtId="0" fontId="11" fillId="0" borderId="40" xfId="287" applyFont="1" applyBorder="1" applyAlignment="1">
      <alignment vertical="center"/>
    </xf>
    <xf numFmtId="0" fontId="11" fillId="0" borderId="31" xfId="287" applyFont="1" applyBorder="1" applyAlignment="1">
      <alignment vertical="center"/>
    </xf>
    <xf numFmtId="187" fontId="11" fillId="0" borderId="29" xfId="287" applyNumberFormat="1" applyFont="1" applyBorder="1" applyAlignment="1">
      <alignment vertical="center"/>
    </xf>
    <xf numFmtId="0" fontId="11" fillId="0" borderId="0" xfId="287" applyFont="1" applyAlignment="1">
      <alignment horizontal="right" vertical="center"/>
    </xf>
    <xf numFmtId="0" fontId="13" fillId="0" borderId="0" xfId="287" applyFont="1" applyAlignment="1">
      <alignment vertical="center"/>
    </xf>
    <xf numFmtId="0" fontId="11" fillId="0" borderId="18" xfId="0" applyFont="1" applyBorder="1" applyAlignment="1">
      <alignment horizontal="center" vertical="center"/>
    </xf>
    <xf numFmtId="0" fontId="9" fillId="0" borderId="41" xfId="287" applyFont="1" applyBorder="1"/>
    <xf numFmtId="0" fontId="9" fillId="0" borderId="14" xfId="287" applyFont="1" applyBorder="1"/>
    <xf numFmtId="0" fontId="9" fillId="0" borderId="38" xfId="287" applyFont="1" applyBorder="1"/>
    <xf numFmtId="0" fontId="9" fillId="0" borderId="17" xfId="287" applyFont="1" applyBorder="1"/>
    <xf numFmtId="0" fontId="9" fillId="0" borderId="39" xfId="287" applyFont="1" applyBorder="1"/>
    <xf numFmtId="0" fontId="9" fillId="0" borderId="40" xfId="287" applyFont="1" applyBorder="1"/>
    <xf numFmtId="49" fontId="10" fillId="0" borderId="0" xfId="287" applyNumberFormat="1" applyFont="1"/>
    <xf numFmtId="0" fontId="73" fillId="0" borderId="28" xfId="287" applyFont="1" applyBorder="1" applyAlignment="1">
      <alignment horizontal="center" vertical="center"/>
    </xf>
    <xf numFmtId="43" fontId="73" fillId="0" borderId="28" xfId="67" applyFont="1" applyFill="1" applyBorder="1" applyAlignment="1" applyProtection="1">
      <alignment vertical="center"/>
    </xf>
    <xf numFmtId="190" fontId="73" fillId="0" borderId="28" xfId="127" applyNumberFormat="1" applyFont="1" applyBorder="1" applyAlignment="1">
      <alignment horizontal="center" vertical="center"/>
    </xf>
    <xf numFmtId="49" fontId="73" fillId="0" borderId="25" xfId="127" applyNumberFormat="1" applyFont="1" applyBorder="1" applyAlignment="1">
      <alignment vertical="center"/>
    </xf>
    <xf numFmtId="0" fontId="73" fillId="0" borderId="25" xfId="287" applyFont="1" applyBorder="1" applyAlignment="1">
      <alignment vertical="center"/>
    </xf>
    <xf numFmtId="0" fontId="73" fillId="0" borderId="25" xfId="287" applyFont="1" applyBorder="1" applyAlignment="1">
      <alignment horizontal="center" vertical="center"/>
    </xf>
    <xf numFmtId="43" fontId="73" fillId="0" borderId="25" xfId="67" applyFont="1" applyFill="1" applyBorder="1" applyAlignment="1" applyProtection="1">
      <alignment vertical="center"/>
    </xf>
    <xf numFmtId="0" fontId="11" fillId="0" borderId="1" xfId="0" applyFont="1" applyBorder="1" applyAlignment="1">
      <alignment horizontal="center" vertical="center"/>
    </xf>
    <xf numFmtId="43" fontId="11" fillId="0" borderId="0" xfId="0" applyNumberFormat="1" applyFont="1" applyAlignment="1">
      <alignment horizontal="center"/>
    </xf>
    <xf numFmtId="0" fontId="10" fillId="0" borderId="37" xfId="0" applyFont="1" applyBorder="1" applyAlignment="1">
      <alignment horizontal="left" vertical="center"/>
    </xf>
    <xf numFmtId="0" fontId="10" fillId="0" borderId="37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17" xfId="0" applyFont="1" applyBorder="1" applyAlignment="1">
      <alignment vertical="top"/>
    </xf>
    <xf numFmtId="0" fontId="11" fillId="0" borderId="28" xfId="0" applyFont="1" applyBorder="1" applyAlignment="1">
      <alignment horizontal="center" vertical="center"/>
    </xf>
    <xf numFmtId="0" fontId="11" fillId="0" borderId="40" xfId="287" applyFont="1" applyBorder="1" applyAlignment="1">
      <alignment vertical="top"/>
    </xf>
    <xf numFmtId="0" fontId="10" fillId="0" borderId="40" xfId="287" applyFont="1" applyBorder="1" applyAlignment="1">
      <alignment horizontal="right" vertical="center"/>
    </xf>
    <xf numFmtId="49" fontId="10" fillId="0" borderId="25" xfId="0" applyNumberFormat="1" applyFont="1" applyBorder="1" applyAlignment="1">
      <alignment horizontal="left"/>
    </xf>
    <xf numFmtId="49" fontId="10" fillId="0" borderId="37" xfId="286" applyNumberFormat="1" applyFont="1" applyBorder="1" applyAlignment="1">
      <alignment horizontal="left" vertical="center"/>
    </xf>
    <xf numFmtId="0" fontId="10" fillId="0" borderId="18" xfId="286" applyFont="1" applyBorder="1" applyAlignment="1">
      <alignment horizontal="center" vertical="center"/>
    </xf>
    <xf numFmtId="43" fontId="10" fillId="0" borderId="25" xfId="287" applyNumberFormat="1" applyFont="1" applyBorder="1"/>
    <xf numFmtId="43" fontId="10" fillId="0" borderId="25" xfId="67" applyFont="1" applyFill="1" applyBorder="1" applyAlignment="1" applyProtection="1">
      <alignment horizontal="center" vertical="center"/>
    </xf>
    <xf numFmtId="43" fontId="10" fillId="0" borderId="25" xfId="286" applyNumberFormat="1" applyFont="1" applyBorder="1" applyAlignment="1">
      <alignment horizontal="center" vertical="center"/>
    </xf>
    <xf numFmtId="43" fontId="10" fillId="0" borderId="25" xfId="67" applyFont="1" applyFill="1" applyBorder="1" applyAlignment="1" applyProtection="1">
      <alignment vertical="center"/>
    </xf>
    <xf numFmtId="0" fontId="10" fillId="0" borderId="28" xfId="286" applyFont="1" applyBorder="1" applyAlignment="1">
      <alignment horizontal="center" vertical="center"/>
    </xf>
    <xf numFmtId="43" fontId="10" fillId="0" borderId="28" xfId="67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43" fontId="10" fillId="0" borderId="25" xfId="67" applyFont="1" applyBorder="1" applyAlignment="1">
      <alignment horizontal="left"/>
    </xf>
    <xf numFmtId="43" fontId="10" fillId="0" borderId="18" xfId="67" applyFont="1" applyFill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188" fontId="10" fillId="0" borderId="25" xfId="67" applyNumberFormat="1" applyFont="1" applyFill="1" applyBorder="1" applyAlignment="1">
      <alignment horizontal="left"/>
    </xf>
    <xf numFmtId="188" fontId="10" fillId="0" borderId="25" xfId="67" applyNumberFormat="1" applyFont="1" applyFill="1" applyBorder="1" applyAlignment="1">
      <alignment horizontal="left" vertical="center"/>
    </xf>
    <xf numFmtId="43" fontId="10" fillId="0" borderId="28" xfId="67" applyFont="1" applyBorder="1" applyAlignment="1">
      <alignment horizontal="left"/>
    </xf>
    <xf numFmtId="43" fontId="10" fillId="0" borderId="25" xfId="67" applyFont="1" applyFill="1" applyBorder="1" applyAlignment="1">
      <alignment horizontal="left"/>
    </xf>
    <xf numFmtId="43" fontId="10" fillId="0" borderId="25" xfId="67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49" fontId="11" fillId="0" borderId="17" xfId="286" applyNumberFormat="1" applyFont="1" applyBorder="1" applyAlignment="1">
      <alignment horizontal="left" vertical="center"/>
    </xf>
    <xf numFmtId="43" fontId="11" fillId="0" borderId="25" xfId="67" applyFont="1" applyFill="1" applyBorder="1" applyAlignment="1">
      <alignment horizontal="left"/>
    </xf>
    <xf numFmtId="43" fontId="11" fillId="0" borderId="25" xfId="286" applyNumberFormat="1" applyFont="1" applyBorder="1" applyAlignment="1">
      <alignment horizontal="center" vertical="center"/>
    </xf>
    <xf numFmtId="43" fontId="11" fillId="0" borderId="25" xfId="67" applyFont="1" applyFill="1" applyBorder="1" applyAlignment="1">
      <alignment horizontal="left" vertical="center"/>
    </xf>
    <xf numFmtId="191" fontId="11" fillId="28" borderId="25" xfId="0" applyNumberFormat="1" applyFont="1" applyFill="1" applyBorder="1" applyAlignment="1">
      <alignment horizontal="center"/>
    </xf>
    <xf numFmtId="43" fontId="11" fillId="0" borderId="25" xfId="67" applyFont="1" applyBorder="1" applyAlignment="1" applyProtection="1">
      <alignment vertical="center"/>
    </xf>
    <xf numFmtId="43" fontId="11" fillId="0" borderId="25" xfId="67" applyFont="1" applyBorder="1" applyAlignment="1" applyProtection="1">
      <alignment horizontal="center" vertical="center"/>
    </xf>
    <xf numFmtId="43" fontId="11" fillId="0" borderId="14" xfId="67" applyFont="1" applyFill="1" applyBorder="1" applyAlignment="1" applyProtection="1">
      <alignment vertical="center"/>
    </xf>
    <xf numFmtId="43" fontId="11" fillId="0" borderId="25" xfId="67" applyFont="1" applyFill="1" applyBorder="1" applyAlignment="1" applyProtection="1">
      <alignment vertical="center"/>
    </xf>
    <xf numFmtId="0" fontId="78" fillId="0" borderId="25" xfId="0" applyFont="1" applyBorder="1" applyAlignment="1">
      <alignment vertical="center"/>
    </xf>
    <xf numFmtId="0" fontId="78" fillId="0" borderId="0" xfId="0" applyFont="1" applyAlignment="1">
      <alignment vertical="center"/>
    </xf>
    <xf numFmtId="43" fontId="11" fillId="0" borderId="28" xfId="67" applyFont="1" applyFill="1" applyBorder="1" applyAlignment="1">
      <alignment horizontal="left"/>
    </xf>
    <xf numFmtId="49" fontId="11" fillId="0" borderId="25" xfId="0" applyNumberFormat="1" applyFont="1" applyBorder="1" applyAlignment="1">
      <alignment horizontal="left"/>
    </xf>
    <xf numFmtId="0" fontId="11" fillId="0" borderId="25" xfId="0" applyFont="1" applyBorder="1" applyAlignment="1">
      <alignment horizontal="center"/>
    </xf>
    <xf numFmtId="43" fontId="10" fillId="0" borderId="18" xfId="67" applyFont="1" applyFill="1" applyBorder="1" applyAlignment="1">
      <alignment horizontal="right" vertical="center"/>
    </xf>
    <xf numFmtId="43" fontId="10" fillId="0" borderId="28" xfId="67" applyFont="1" applyFill="1" applyBorder="1" applyAlignment="1">
      <alignment horizontal="right" vertical="center"/>
    </xf>
    <xf numFmtId="0" fontId="10" fillId="0" borderId="25" xfId="0" applyFont="1" applyBorder="1" applyAlignment="1">
      <alignment horizontal="left"/>
    </xf>
    <xf numFmtId="43" fontId="10" fillId="0" borderId="28" xfId="67" applyFont="1" applyFill="1" applyBorder="1" applyAlignment="1">
      <alignment horizontal="left" vertical="center"/>
    </xf>
    <xf numFmtId="2" fontId="7" fillId="0" borderId="0" xfId="0" applyNumberFormat="1" applyFont="1" applyAlignment="1">
      <alignment horizontal="center" vertical="center"/>
    </xf>
    <xf numFmtId="0" fontId="11" fillId="0" borderId="25" xfId="0" applyFont="1" applyBorder="1" applyAlignment="1">
      <alignment horizontal="left"/>
    </xf>
    <xf numFmtId="43" fontId="11" fillId="0" borderId="28" xfId="67" applyFont="1" applyFill="1" applyBorder="1" applyAlignment="1">
      <alignment horizontal="left" vertical="center"/>
    </xf>
    <xf numFmtId="2" fontId="8" fillId="0" borderId="0" xfId="0" applyNumberFormat="1" applyFont="1" applyAlignment="1">
      <alignment horizontal="center" vertical="center"/>
    </xf>
    <xf numFmtId="0" fontId="11" fillId="0" borderId="25" xfId="67" applyNumberFormat="1" applyFont="1" applyFill="1" applyBorder="1" applyAlignment="1" applyProtection="1">
      <alignment horizontal="left" vertical="center"/>
    </xf>
    <xf numFmtId="2" fontId="11" fillId="0" borderId="0" xfId="0" applyNumberFormat="1" applyFont="1" applyAlignment="1">
      <alignment horizontal="center" vertical="center"/>
    </xf>
    <xf numFmtId="49" fontId="10" fillId="0" borderId="25" xfId="218" applyNumberFormat="1" applyFont="1" applyBorder="1" applyAlignment="1">
      <alignment horizontal="left"/>
    </xf>
    <xf numFmtId="0" fontId="11" fillId="0" borderId="38" xfId="0" applyFont="1" applyBorder="1" applyAlignment="1">
      <alignment horizontal="left" vertical="center"/>
    </xf>
    <xf numFmtId="0" fontId="10" fillId="0" borderId="25" xfId="218" applyFont="1" applyBorder="1" applyAlignment="1">
      <alignment horizontal="center"/>
    </xf>
    <xf numFmtId="0" fontId="11" fillId="0" borderId="25" xfId="0" applyFont="1" applyBorder="1" applyAlignment="1">
      <alignment horizontal="left" vertical="center"/>
    </xf>
    <xf numFmtId="43" fontId="10" fillId="0" borderId="37" xfId="67" applyFont="1" applyFill="1" applyBorder="1" applyAlignment="1">
      <alignment horizontal="center" vertical="center"/>
    </xf>
    <xf numFmtId="43" fontId="10" fillId="0" borderId="17" xfId="67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left" vertical="center"/>
    </xf>
    <xf numFmtId="43" fontId="6" fillId="0" borderId="0" xfId="67" applyFont="1" applyFill="1" applyBorder="1" applyAlignment="1" applyProtection="1">
      <alignment vertical="center"/>
    </xf>
    <xf numFmtId="0" fontId="11" fillId="0" borderId="42" xfId="0" applyFont="1" applyBorder="1" applyAlignment="1">
      <alignment horizontal="center" vertical="center"/>
    </xf>
    <xf numFmtId="43" fontId="11" fillId="0" borderId="19" xfId="67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8" xfId="286" applyNumberFormat="1" applyFont="1" applyBorder="1" applyAlignment="1">
      <alignment horizontal="center" vertical="center"/>
    </xf>
    <xf numFmtId="43" fontId="10" fillId="0" borderId="18" xfId="67" applyFont="1" applyFill="1" applyBorder="1" applyAlignment="1">
      <alignment horizontal="left" vertical="center"/>
    </xf>
    <xf numFmtId="49" fontId="11" fillId="0" borderId="28" xfId="286" applyNumberFormat="1" applyFont="1" applyBorder="1" applyAlignment="1">
      <alignment horizontal="center" vertical="center"/>
    </xf>
    <xf numFmtId="0" fontId="11" fillId="0" borderId="28" xfId="286" applyFont="1" applyBorder="1" applyAlignment="1">
      <alignment horizontal="center" vertical="center"/>
    </xf>
    <xf numFmtId="43" fontId="7" fillId="0" borderId="0" xfId="67" applyFont="1" applyFill="1" applyAlignment="1" applyProtection="1">
      <alignment vertical="center"/>
    </xf>
    <xf numFmtId="0" fontId="10" fillId="0" borderId="25" xfId="218" applyFont="1" applyBorder="1" applyAlignment="1">
      <alignment horizontal="left" vertical="center"/>
    </xf>
    <xf numFmtId="0" fontId="79" fillId="0" borderId="0" xfId="0" applyFont="1" applyAlignment="1">
      <alignment vertical="center"/>
    </xf>
    <xf numFmtId="43" fontId="80" fillId="0" borderId="25" xfId="67" applyFont="1" applyFill="1" applyBorder="1" applyAlignment="1">
      <alignment horizontal="left"/>
    </xf>
    <xf numFmtId="43" fontId="7" fillId="0" borderId="17" xfId="67" applyFont="1" applyFill="1" applyBorder="1" applyAlignment="1" applyProtection="1">
      <alignment vertical="top"/>
    </xf>
    <xf numFmtId="0" fontId="8" fillId="0" borderId="0" xfId="218" applyFont="1" applyAlignment="1">
      <alignment vertical="center"/>
    </xf>
    <xf numFmtId="43" fontId="82" fillId="0" borderId="25" xfId="67" applyFont="1" applyFill="1" applyBorder="1" applyAlignment="1" applyProtection="1">
      <alignment horizontal="left" vertical="center"/>
    </xf>
    <xf numFmtId="43" fontId="7" fillId="0" borderId="0" xfId="0" applyNumberFormat="1" applyFont="1" applyAlignment="1">
      <alignment vertical="center"/>
    </xf>
    <xf numFmtId="2" fontId="10" fillId="0" borderId="0" xfId="0" applyNumberFormat="1" applyFont="1" applyAlignment="1">
      <alignment horizontal="center" vertical="center"/>
    </xf>
    <xf numFmtId="0" fontId="11" fillId="0" borderId="25" xfId="286" applyFont="1" applyBorder="1" applyAlignment="1">
      <alignment horizontal="left" vertical="center"/>
    </xf>
    <xf numFmtId="0" fontId="11" fillId="0" borderId="37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43" fontId="11" fillId="0" borderId="28" xfId="67" applyFont="1" applyBorder="1" applyAlignment="1">
      <alignment vertical="center"/>
    </xf>
    <xf numFmtId="43" fontId="11" fillId="28" borderId="43" xfId="67" applyFont="1" applyFill="1" applyBorder="1" applyAlignment="1">
      <alignment vertical="center"/>
    </xf>
    <xf numFmtId="0" fontId="83" fillId="0" borderId="0" xfId="287" applyFont="1" applyAlignment="1">
      <alignment horizontal="center"/>
    </xf>
    <xf numFmtId="0" fontId="83" fillId="0" borderId="0" xfId="287" applyFont="1"/>
    <xf numFmtId="0" fontId="81" fillId="0" borderId="0" xfId="0" applyFont="1" applyAlignment="1">
      <alignment vertical="center"/>
    </xf>
    <xf numFmtId="0" fontId="84" fillId="0" borderId="0" xfId="0" applyFont="1" applyAlignment="1">
      <alignment vertical="center"/>
    </xf>
    <xf numFmtId="2" fontId="72" fillId="0" borderId="0" xfId="0" applyNumberFormat="1" applyFont="1" applyAlignment="1">
      <alignment horizontal="center" vertical="center"/>
    </xf>
    <xf numFmtId="0" fontId="85" fillId="0" borderId="37" xfId="0" applyFont="1" applyBorder="1" applyAlignment="1">
      <alignment horizontal="center" vertical="center"/>
    </xf>
    <xf numFmtId="0" fontId="85" fillId="0" borderId="17" xfId="0" applyFont="1" applyBorder="1" applyAlignment="1">
      <alignment horizontal="center" vertical="center"/>
    </xf>
    <xf numFmtId="0" fontId="85" fillId="0" borderId="28" xfId="0" applyFont="1" applyBorder="1" applyAlignment="1">
      <alignment vertical="center"/>
    </xf>
    <xf numFmtId="0" fontId="85" fillId="0" borderId="25" xfId="0" applyFont="1" applyBorder="1" applyAlignment="1">
      <alignment vertical="center"/>
    </xf>
    <xf numFmtId="0" fontId="85" fillId="0" borderId="25" xfId="0" applyFont="1" applyBorder="1" applyAlignment="1">
      <alignment horizontal="left" vertical="center"/>
    </xf>
    <xf numFmtId="43" fontId="85" fillId="0" borderId="25" xfId="0" applyNumberFormat="1" applyFont="1" applyBorder="1" applyAlignment="1">
      <alignment horizontal="left" vertical="center"/>
    </xf>
    <xf numFmtId="0" fontId="86" fillId="0" borderId="0" xfId="0" applyFont="1" applyAlignment="1">
      <alignment vertical="center"/>
    </xf>
    <xf numFmtId="188" fontId="11" fillId="0" borderId="25" xfId="67" applyNumberFormat="1" applyFont="1" applyFill="1" applyBorder="1" applyAlignment="1">
      <alignment horizontal="left"/>
    </xf>
    <xf numFmtId="0" fontId="9" fillId="0" borderId="0" xfId="0" applyFont="1" applyAlignment="1">
      <alignment horizontal="center" vertical="center"/>
    </xf>
    <xf numFmtId="2" fontId="87" fillId="0" borderId="0" xfId="0" applyNumberFormat="1" applyFont="1" applyAlignment="1">
      <alignment horizontal="center" vertical="center"/>
    </xf>
    <xf numFmtId="43" fontId="79" fillId="0" borderId="0" xfId="67" applyFont="1" applyFill="1" applyAlignment="1" applyProtection="1">
      <alignment vertical="center"/>
    </xf>
    <xf numFmtId="0" fontId="11" fillId="0" borderId="3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43" fontId="11" fillId="0" borderId="25" xfId="0" applyNumberFormat="1" applyFont="1" applyBorder="1" applyAlignment="1">
      <alignment horizontal="left" vertical="center"/>
    </xf>
    <xf numFmtId="0" fontId="79" fillId="0" borderId="0" xfId="218" applyFont="1" applyAlignment="1">
      <alignment vertical="center"/>
    </xf>
    <xf numFmtId="0" fontId="11" fillId="0" borderId="25" xfId="218" applyFont="1" applyBorder="1" applyAlignment="1">
      <alignment horizontal="left" vertical="center"/>
    </xf>
    <xf numFmtId="0" fontId="79" fillId="0" borderId="0" xfId="0" applyFont="1" applyAlignment="1">
      <alignment horizontal="center" vertical="center"/>
    </xf>
    <xf numFmtId="0" fontId="88" fillId="0" borderId="0" xfId="0" applyFont="1" applyAlignment="1">
      <alignment vertical="center"/>
    </xf>
    <xf numFmtId="43" fontId="11" fillId="0" borderId="42" xfId="67" applyFont="1" applyFill="1" applyBorder="1" applyAlignment="1" applyProtection="1">
      <alignment horizontal="center" vertical="center"/>
    </xf>
    <xf numFmtId="43" fontId="10" fillId="0" borderId="17" xfId="67" applyFont="1" applyFill="1" applyBorder="1" applyAlignment="1">
      <alignment horizontal="left" vertical="center"/>
    </xf>
    <xf numFmtId="205" fontId="73" fillId="0" borderId="28" xfId="67" applyNumberFormat="1" applyFont="1" applyFill="1" applyBorder="1" applyAlignment="1" applyProtection="1">
      <alignment vertical="center"/>
    </xf>
    <xf numFmtId="43" fontId="11" fillId="0" borderId="38" xfId="67" applyFont="1" applyFill="1" applyBorder="1" applyAlignment="1" applyProtection="1">
      <alignment vertical="center"/>
    </xf>
    <xf numFmtId="43" fontId="11" fillId="0" borderId="0" xfId="0" applyNumberFormat="1" applyFont="1"/>
    <xf numFmtId="0" fontId="11" fillId="0" borderId="28" xfId="67" quotePrefix="1" applyNumberFormat="1" applyFont="1" applyBorder="1" applyAlignment="1">
      <alignment horizontal="center" vertical="center"/>
    </xf>
    <xf numFmtId="4" fontId="11" fillId="0" borderId="28" xfId="67" applyNumberFormat="1" applyFont="1" applyFill="1" applyBorder="1" applyAlignment="1">
      <alignment horizontal="center" vertical="center"/>
    </xf>
    <xf numFmtId="43" fontId="10" fillId="0" borderId="25" xfId="67" applyFont="1" applyFill="1" applyBorder="1" applyAlignment="1">
      <alignment vertical="center"/>
    </xf>
    <xf numFmtId="43" fontId="10" fillId="0" borderId="25" xfId="67" applyFont="1" applyFill="1" applyBorder="1" applyAlignment="1">
      <alignment horizontal="center" vertical="center"/>
    </xf>
    <xf numFmtId="4" fontId="11" fillId="0" borderId="25" xfId="67" applyNumberFormat="1" applyFont="1" applyFill="1" applyBorder="1" applyAlignment="1">
      <alignment horizontal="center" vertical="center"/>
    </xf>
    <xf numFmtId="43" fontId="10" fillId="0" borderId="28" xfId="67" applyFont="1" applyFill="1" applyBorder="1" applyAlignment="1">
      <alignment vertical="center"/>
    </xf>
    <xf numFmtId="43" fontId="10" fillId="0" borderId="41" xfId="67" applyFont="1" applyFill="1" applyBorder="1" applyAlignment="1">
      <alignment vertical="center"/>
    </xf>
    <xf numFmtId="43" fontId="11" fillId="0" borderId="25" xfId="67" applyFont="1" applyFill="1" applyBorder="1" applyAlignment="1">
      <alignment vertical="center"/>
    </xf>
    <xf numFmtId="0" fontId="89" fillId="0" borderId="25" xfId="0" applyFont="1" applyBorder="1" applyAlignment="1">
      <alignment horizontal="left" vertical="center"/>
    </xf>
    <xf numFmtId="0" fontId="90" fillId="0" borderId="0" xfId="0" applyFont="1" applyAlignment="1">
      <alignment vertical="center"/>
    </xf>
    <xf numFmtId="2" fontId="75" fillId="0" borderId="0" xfId="0" applyNumberFormat="1" applyFont="1" applyAlignment="1">
      <alignment horizontal="center" vertical="center"/>
    </xf>
    <xf numFmtId="43" fontId="10" fillId="0" borderId="38" xfId="67" applyFont="1" applyFill="1" applyBorder="1" applyAlignment="1">
      <alignment vertical="center"/>
    </xf>
    <xf numFmtId="49" fontId="10" fillId="0" borderId="25" xfId="0" applyNumberFormat="1" applyFont="1" applyBorder="1" applyAlignment="1">
      <alignment horizontal="left" vertical="center"/>
    </xf>
    <xf numFmtId="49" fontId="10" fillId="0" borderId="25" xfId="0" applyNumberFormat="1" applyFont="1" applyBorder="1" applyAlignment="1">
      <alignment vertical="center"/>
    </xf>
    <xf numFmtId="49" fontId="10" fillId="0" borderId="28" xfId="0" applyNumberFormat="1" applyFont="1" applyBorder="1" applyAlignment="1">
      <alignment vertical="center"/>
    </xf>
    <xf numFmtId="43" fontId="10" fillId="0" borderId="28" xfId="67" applyFont="1" applyFill="1" applyBorder="1" applyAlignment="1" applyProtection="1">
      <alignment vertical="center"/>
    </xf>
    <xf numFmtId="43" fontId="10" fillId="0" borderId="28" xfId="67" applyFont="1" applyFill="1" applyBorder="1" applyAlignment="1" applyProtection="1">
      <alignment horizontal="center" vertical="center"/>
    </xf>
    <xf numFmtId="43" fontId="11" fillId="0" borderId="28" xfId="67" applyFont="1" applyFill="1" applyBorder="1" applyAlignment="1" applyProtection="1">
      <alignment vertical="center"/>
    </xf>
    <xf numFmtId="49" fontId="10" fillId="0" borderId="25" xfId="286" applyNumberFormat="1" applyFont="1" applyBorder="1" applyAlignment="1">
      <alignment horizontal="left" vertical="center"/>
    </xf>
    <xf numFmtId="43" fontId="10" fillId="0" borderId="25" xfId="67" applyFont="1" applyFill="1" applyBorder="1" applyAlignment="1" applyProtection="1">
      <alignment horizontal="left" vertical="center"/>
    </xf>
    <xf numFmtId="49" fontId="10" fillId="0" borderId="28" xfId="0" applyNumberFormat="1" applyFont="1" applyBorder="1" applyAlignment="1">
      <alignment horizontal="left" vertical="center"/>
    </xf>
    <xf numFmtId="43" fontId="10" fillId="0" borderId="28" xfId="67" applyFont="1" applyFill="1" applyBorder="1" applyAlignment="1" applyProtection="1">
      <alignment horizontal="left" vertical="center"/>
    </xf>
    <xf numFmtId="203" fontId="10" fillId="0" borderId="17" xfId="0" applyNumberFormat="1" applyFont="1" applyBorder="1" applyAlignment="1">
      <alignment horizontal="left" vertical="center"/>
    </xf>
    <xf numFmtId="203" fontId="10" fillId="0" borderId="17" xfId="67" applyNumberFormat="1" applyFont="1" applyFill="1" applyBorder="1" applyAlignment="1">
      <alignment horizontal="left" vertical="center"/>
    </xf>
    <xf numFmtId="43" fontId="91" fillId="0" borderId="28" xfId="67" applyFont="1" applyFill="1" applyBorder="1" applyAlignment="1">
      <alignment horizontal="left" vertical="center"/>
    </xf>
    <xf numFmtId="43" fontId="94" fillId="0" borderId="25" xfId="67" applyFont="1" applyFill="1" applyBorder="1" applyAlignment="1" applyProtection="1">
      <alignment vertical="center"/>
    </xf>
    <xf numFmtId="49" fontId="94" fillId="0" borderId="25" xfId="218" applyNumberFormat="1" applyFont="1" applyBorder="1" applyAlignment="1">
      <alignment horizontal="left"/>
    </xf>
    <xf numFmtId="43" fontId="94" fillId="0" borderId="25" xfId="67" applyFont="1" applyFill="1" applyBorder="1" applyAlignment="1">
      <alignment horizontal="left"/>
    </xf>
    <xf numFmtId="0" fontId="94" fillId="0" borderId="25" xfId="0" applyFont="1" applyBorder="1" applyAlignment="1">
      <alignment horizontal="center"/>
    </xf>
    <xf numFmtId="43" fontId="94" fillId="0" borderId="28" xfId="67" applyFont="1" applyFill="1" applyBorder="1" applyAlignment="1">
      <alignment horizontal="left" vertical="center"/>
    </xf>
    <xf numFmtId="49" fontId="95" fillId="0" borderId="25" xfId="218" applyNumberFormat="1" applyFont="1" applyBorder="1" applyAlignment="1">
      <alignment horizontal="left"/>
    </xf>
    <xf numFmtId="43" fontId="94" fillId="0" borderId="28" xfId="67" applyFont="1" applyFill="1" applyBorder="1" applyAlignment="1" applyProtection="1">
      <alignment vertical="center"/>
    </xf>
    <xf numFmtId="49" fontId="9" fillId="0" borderId="25" xfId="0" applyNumberFormat="1" applyFont="1" applyBorder="1" applyAlignment="1">
      <alignment horizontal="left"/>
    </xf>
    <xf numFmtId="0" fontId="10" fillId="0" borderId="28" xfId="0" applyFont="1" applyBorder="1" applyAlignment="1">
      <alignment horizontal="center"/>
    </xf>
    <xf numFmtId="43" fontId="10" fillId="0" borderId="28" xfId="67" applyFont="1" applyFill="1" applyBorder="1" applyAlignment="1">
      <alignment horizontal="left"/>
    </xf>
    <xf numFmtId="49" fontId="11" fillId="0" borderId="25" xfId="218" applyNumberFormat="1" applyFont="1" applyBorder="1" applyAlignment="1">
      <alignment horizontal="left"/>
    </xf>
    <xf numFmtId="188" fontId="12" fillId="0" borderId="25" xfId="67" applyNumberFormat="1" applyFont="1" applyFill="1" applyBorder="1" applyAlignment="1">
      <alignment horizontal="right"/>
    </xf>
    <xf numFmtId="0" fontId="12" fillId="0" borderId="25" xfId="286" applyFont="1" applyBorder="1" applyAlignment="1">
      <alignment horizontal="center" vertical="center"/>
    </xf>
    <xf numFmtId="188" fontId="12" fillId="0" borderId="25" xfId="67" applyNumberFormat="1" applyFont="1" applyFill="1" applyBorder="1" applyAlignment="1">
      <alignment horizontal="center" vertical="center"/>
    </xf>
    <xf numFmtId="188" fontId="12" fillId="0" borderId="25" xfId="67" applyNumberFormat="1" applyFont="1" applyFill="1" applyBorder="1" applyAlignment="1">
      <alignment horizontal="left" vertical="center"/>
    </xf>
    <xf numFmtId="43" fontId="13" fillId="0" borderId="28" xfId="67" applyFont="1" applyFill="1" applyBorder="1" applyAlignment="1">
      <alignment horizontal="center" vertical="center"/>
    </xf>
    <xf numFmtId="49" fontId="11" fillId="0" borderId="25" xfId="0" applyNumberFormat="1" applyFont="1" applyBorder="1" applyAlignment="1">
      <alignment vertical="center"/>
    </xf>
    <xf numFmtId="191" fontId="11" fillId="28" borderId="45" xfId="0" applyNumberFormat="1" applyFont="1" applyFill="1" applyBorder="1" applyAlignment="1">
      <alignment horizontal="center"/>
    </xf>
    <xf numFmtId="0" fontId="11" fillId="0" borderId="46" xfId="0" applyFont="1" applyBorder="1" applyAlignment="1">
      <alignment horizontal="left" vertical="center"/>
    </xf>
    <xf numFmtId="43" fontId="11" fillId="0" borderId="45" xfId="67" applyFont="1" applyBorder="1" applyAlignment="1" applyProtection="1">
      <alignment vertical="center"/>
    </xf>
    <xf numFmtId="43" fontId="11" fillId="0" borderId="45" xfId="67" applyFont="1" applyBorder="1" applyAlignment="1" applyProtection="1">
      <alignment horizontal="center" vertical="center"/>
    </xf>
    <xf numFmtId="43" fontId="11" fillId="0" borderId="47" xfId="67" applyFont="1" applyFill="1" applyBorder="1" applyAlignment="1" applyProtection="1">
      <alignment vertical="center"/>
    </xf>
    <xf numFmtId="43" fontId="11" fillId="0" borderId="45" xfId="67" applyFont="1" applyFill="1" applyBorder="1" applyAlignment="1" applyProtection="1">
      <alignment vertical="center"/>
    </xf>
    <xf numFmtId="43" fontId="11" fillId="0" borderId="46" xfId="67" applyFont="1" applyFill="1" applyBorder="1" applyAlignment="1" applyProtection="1">
      <alignment vertical="center"/>
    </xf>
    <xf numFmtId="0" fontId="78" fillId="0" borderId="45" xfId="0" applyFont="1" applyBorder="1" applyAlignment="1">
      <alignment vertical="center"/>
    </xf>
    <xf numFmtId="0" fontId="11" fillId="0" borderId="38" xfId="0" applyFont="1" applyBorder="1" applyAlignment="1">
      <alignment horizontal="center" vertical="center"/>
    </xf>
    <xf numFmtId="43" fontId="10" fillId="0" borderId="48" xfId="67" applyFont="1" applyFill="1" applyBorder="1" applyAlignment="1">
      <alignment horizontal="left"/>
    </xf>
    <xf numFmtId="43" fontId="11" fillId="0" borderId="43" xfId="67" applyFont="1" applyFill="1" applyBorder="1" applyAlignment="1" applyProtection="1">
      <alignment vertical="center"/>
    </xf>
    <xf numFmtId="49" fontId="11" fillId="0" borderId="25" xfId="0" applyNumberFormat="1" applyFont="1" applyBorder="1" applyAlignment="1">
      <alignment horizontal="center"/>
    </xf>
    <xf numFmtId="43" fontId="10" fillId="0" borderId="48" xfId="67" applyFont="1" applyFill="1" applyBorder="1" applyAlignment="1">
      <alignment horizontal="left" vertical="center"/>
    </xf>
    <xf numFmtId="43" fontId="11" fillId="0" borderId="43" xfId="67" applyFont="1" applyFill="1" applyBorder="1" applyAlignment="1">
      <alignment horizontal="left" vertical="center"/>
    </xf>
    <xf numFmtId="49" fontId="10" fillId="0" borderId="28" xfId="0" applyNumberFormat="1" applyFont="1" applyBorder="1" applyAlignment="1">
      <alignment horizontal="left"/>
    </xf>
    <xf numFmtId="0" fontId="10" fillId="0" borderId="45" xfId="0" applyFont="1" applyBorder="1" applyAlignment="1">
      <alignment horizontal="center"/>
    </xf>
    <xf numFmtId="49" fontId="11" fillId="0" borderId="45" xfId="0" applyNumberFormat="1" applyFont="1" applyBorder="1" applyAlignment="1">
      <alignment horizontal="center"/>
    </xf>
    <xf numFmtId="43" fontId="11" fillId="0" borderId="45" xfId="67" applyFont="1" applyFill="1" applyBorder="1" applyAlignment="1">
      <alignment horizontal="left"/>
    </xf>
    <xf numFmtId="0" fontId="11" fillId="0" borderId="45" xfId="0" applyFont="1" applyBorder="1" applyAlignment="1">
      <alignment horizontal="center"/>
    </xf>
    <xf numFmtId="43" fontId="80" fillId="0" borderId="45" xfId="67" applyFont="1" applyFill="1" applyBorder="1" applyAlignment="1">
      <alignment horizontal="left"/>
    </xf>
    <xf numFmtId="0" fontId="85" fillId="0" borderId="45" xfId="0" applyFont="1" applyBorder="1" applyAlignment="1">
      <alignment horizontal="left" vertical="center"/>
    </xf>
    <xf numFmtId="43" fontId="11" fillId="0" borderId="49" xfId="67" applyFont="1" applyFill="1" applyBorder="1" applyAlignment="1">
      <alignment horizontal="left" vertical="center"/>
    </xf>
    <xf numFmtId="0" fontId="11" fillId="0" borderId="36" xfId="0" applyFont="1" applyBorder="1" applyAlignment="1">
      <alignment horizontal="center"/>
    </xf>
    <xf numFmtId="49" fontId="10" fillId="0" borderId="36" xfId="0" applyNumberFormat="1" applyFont="1" applyBorder="1" applyAlignment="1">
      <alignment horizontal="left"/>
    </xf>
    <xf numFmtId="43" fontId="11" fillId="0" borderId="36" xfId="67" applyFont="1" applyFill="1" applyBorder="1" applyAlignment="1">
      <alignment horizontal="left"/>
    </xf>
    <xf numFmtId="43" fontId="11" fillId="0" borderId="48" xfId="67" applyFont="1" applyFill="1" applyBorder="1" applyAlignment="1">
      <alignment horizontal="left" vertical="center"/>
    </xf>
    <xf numFmtId="0" fontId="85" fillId="0" borderId="36" xfId="0" applyFont="1" applyBorder="1" applyAlignment="1">
      <alignment horizontal="left" vertical="center"/>
    </xf>
    <xf numFmtId="0" fontId="11" fillId="0" borderId="18" xfId="0" applyFont="1" applyBorder="1" applyAlignment="1">
      <alignment horizontal="center"/>
    </xf>
    <xf numFmtId="49" fontId="11" fillId="0" borderId="18" xfId="0" applyNumberFormat="1" applyFont="1" applyBorder="1" applyAlignment="1">
      <alignment horizontal="center"/>
    </xf>
    <xf numFmtId="43" fontId="11" fillId="0" borderId="18" xfId="67" applyFont="1" applyFill="1" applyBorder="1" applyAlignment="1">
      <alignment horizontal="left"/>
    </xf>
    <xf numFmtId="188" fontId="11" fillId="0" borderId="18" xfId="67" applyNumberFormat="1" applyFont="1" applyFill="1" applyBorder="1" applyAlignment="1">
      <alignment horizontal="left"/>
    </xf>
    <xf numFmtId="0" fontId="11" fillId="0" borderId="18" xfId="0" applyFont="1" applyBorder="1" applyAlignment="1">
      <alignment horizontal="left" vertical="center"/>
    </xf>
    <xf numFmtId="49" fontId="11" fillId="0" borderId="36" xfId="0" applyNumberFormat="1" applyFont="1" applyBorder="1" applyAlignment="1">
      <alignment horizontal="center"/>
    </xf>
    <xf numFmtId="43" fontId="11" fillId="0" borderId="50" xfId="67" applyFont="1" applyFill="1" applyBorder="1" applyAlignment="1">
      <alignment horizontal="left" vertical="center"/>
    </xf>
    <xf numFmtId="0" fontId="11" fillId="0" borderId="28" xfId="0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0" fontId="11" fillId="0" borderId="28" xfId="0" applyFont="1" applyBorder="1" applyAlignment="1">
      <alignment horizontal="left" vertical="center"/>
    </xf>
    <xf numFmtId="43" fontId="10" fillId="0" borderId="45" xfId="67" applyFont="1" applyFill="1" applyBorder="1" applyAlignment="1">
      <alignment horizontal="left"/>
    </xf>
    <xf numFmtId="43" fontId="10" fillId="0" borderId="36" xfId="67" applyFont="1" applyFill="1" applyBorder="1" applyAlignment="1" applyProtection="1">
      <alignment vertical="center"/>
    </xf>
    <xf numFmtId="43" fontId="10" fillId="0" borderId="48" xfId="67" applyFont="1" applyFill="1" applyBorder="1" applyAlignment="1" applyProtection="1">
      <alignment vertical="center"/>
    </xf>
    <xf numFmtId="43" fontId="11" fillId="0" borderId="51" xfId="67" applyFont="1" applyFill="1" applyBorder="1" applyAlignment="1">
      <alignment horizontal="left" vertical="center"/>
    </xf>
    <xf numFmtId="43" fontId="10" fillId="0" borderId="36" xfId="67" applyFont="1" applyFill="1" applyBorder="1" applyAlignment="1">
      <alignment vertical="center"/>
    </xf>
    <xf numFmtId="49" fontId="11" fillId="0" borderId="25" xfId="286" applyNumberFormat="1" applyFont="1" applyBorder="1" applyAlignment="1">
      <alignment horizontal="left" vertical="center"/>
    </xf>
    <xf numFmtId="188" fontId="10" fillId="0" borderId="25" xfId="67" applyNumberFormat="1" applyFont="1" applyFill="1" applyBorder="1" applyAlignment="1">
      <alignment horizontal="right"/>
    </xf>
    <xf numFmtId="188" fontId="10" fillId="0" borderId="25" xfId="67" applyNumberFormat="1" applyFont="1" applyFill="1" applyBorder="1" applyAlignment="1">
      <alignment horizontal="center" vertical="center"/>
    </xf>
    <xf numFmtId="43" fontId="11" fillId="0" borderId="25" xfId="67" applyFont="1" applyFill="1" applyBorder="1" applyAlignment="1">
      <alignment horizontal="center" vertical="center"/>
    </xf>
    <xf numFmtId="0" fontId="11" fillId="0" borderId="36" xfId="0" applyFont="1" applyBorder="1" applyAlignment="1">
      <alignment horizontal="left"/>
    </xf>
    <xf numFmtId="49" fontId="11" fillId="0" borderId="36" xfId="0" applyNumberFormat="1" applyFont="1" applyBorder="1" applyAlignment="1">
      <alignment horizontal="left"/>
    </xf>
    <xf numFmtId="188" fontId="11" fillId="0" borderId="36" xfId="67" applyNumberFormat="1" applyFont="1" applyFill="1" applyBorder="1" applyAlignment="1">
      <alignment horizontal="left"/>
    </xf>
    <xf numFmtId="0" fontId="11" fillId="0" borderId="36" xfId="0" applyFont="1" applyBorder="1" applyAlignment="1">
      <alignment horizontal="left" vertical="center"/>
    </xf>
    <xf numFmtId="0" fontId="11" fillId="0" borderId="18" xfId="0" applyFont="1" applyBorder="1" applyAlignment="1">
      <alignment horizontal="left"/>
    </xf>
    <xf numFmtId="49" fontId="10" fillId="0" borderId="45" xfId="0" applyNumberFormat="1" applyFont="1" applyBorder="1" applyAlignment="1">
      <alignment vertical="center"/>
    </xf>
    <xf numFmtId="188" fontId="10" fillId="0" borderId="45" xfId="67" applyNumberFormat="1" applyFont="1" applyFill="1" applyBorder="1" applyAlignment="1">
      <alignment vertical="center"/>
    </xf>
    <xf numFmtId="43" fontId="10" fillId="0" borderId="45" xfId="67" applyFont="1" applyFill="1" applyBorder="1" applyAlignment="1">
      <alignment horizontal="center" vertical="center"/>
    </xf>
    <xf numFmtId="43" fontId="10" fillId="0" borderId="46" xfId="67" applyFont="1" applyFill="1" applyBorder="1" applyAlignment="1">
      <alignment vertical="center"/>
    </xf>
    <xf numFmtId="43" fontId="11" fillId="0" borderId="45" xfId="67" applyFont="1" applyFill="1" applyBorder="1" applyAlignment="1">
      <alignment vertical="center"/>
    </xf>
    <xf numFmtId="49" fontId="10" fillId="0" borderId="18" xfId="0" applyNumberFormat="1" applyFont="1" applyBorder="1"/>
    <xf numFmtId="43" fontId="10" fillId="0" borderId="18" xfId="67" applyFont="1" applyFill="1" applyBorder="1" applyAlignment="1">
      <alignment horizontal="left"/>
    </xf>
    <xf numFmtId="49" fontId="10" fillId="0" borderId="45" xfId="0" applyNumberFormat="1" applyFont="1" applyBorder="1" applyAlignment="1">
      <alignment horizontal="left" vertical="center"/>
    </xf>
    <xf numFmtId="43" fontId="10" fillId="0" borderId="45" xfId="67" applyFont="1" applyFill="1" applyBorder="1" applyAlignment="1" applyProtection="1">
      <alignment horizontal="center" vertical="center"/>
    </xf>
    <xf numFmtId="43" fontId="10" fillId="0" borderId="45" xfId="67" applyFont="1" applyFill="1" applyBorder="1" applyAlignment="1" applyProtection="1">
      <alignment horizontal="left" vertical="center"/>
    </xf>
    <xf numFmtId="43" fontId="10" fillId="0" borderId="45" xfId="67" applyFont="1" applyFill="1" applyBorder="1" applyAlignment="1" applyProtection="1">
      <alignment vertical="center"/>
    </xf>
    <xf numFmtId="49" fontId="10" fillId="0" borderId="28" xfId="286" applyNumberFormat="1" applyFont="1" applyBorder="1" applyAlignment="1">
      <alignment horizontal="left" vertical="center"/>
    </xf>
    <xf numFmtId="4" fontId="11" fillId="0" borderId="45" xfId="67" applyNumberFormat="1" applyFont="1" applyFill="1" applyBorder="1" applyAlignment="1">
      <alignment horizontal="center" vertical="center"/>
    </xf>
    <xf numFmtId="49" fontId="10" fillId="0" borderId="45" xfId="286" applyNumberFormat="1" applyFont="1" applyBorder="1" applyAlignment="1">
      <alignment horizontal="left" vertical="center"/>
    </xf>
    <xf numFmtId="43" fontId="10" fillId="0" borderId="45" xfId="67" applyFont="1" applyFill="1" applyBorder="1" applyAlignment="1">
      <alignment vertical="center"/>
    </xf>
    <xf numFmtId="0" fontId="10" fillId="0" borderId="45" xfId="0" applyFont="1" applyBorder="1" applyAlignment="1">
      <alignment vertical="center"/>
    </xf>
    <xf numFmtId="49" fontId="95" fillId="0" borderId="28" xfId="218" applyNumberFormat="1" applyFont="1" applyBorder="1" applyAlignment="1">
      <alignment horizontal="left"/>
    </xf>
    <xf numFmtId="43" fontId="94" fillId="0" borderId="28" xfId="67" applyFont="1" applyFill="1" applyBorder="1" applyAlignment="1">
      <alignment horizontal="left"/>
    </xf>
    <xf numFmtId="0" fontId="94" fillId="0" borderId="28" xfId="0" applyFont="1" applyBorder="1" applyAlignment="1">
      <alignment horizontal="center"/>
    </xf>
    <xf numFmtId="49" fontId="10" fillId="0" borderId="45" xfId="0" applyNumberFormat="1" applyFont="1" applyBorder="1" applyAlignment="1">
      <alignment horizontal="left"/>
    </xf>
    <xf numFmtId="43" fontId="10" fillId="0" borderId="45" xfId="67" applyFont="1" applyFill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49" fontId="11" fillId="0" borderId="28" xfId="0" applyNumberFormat="1" applyFont="1" applyBorder="1" applyAlignment="1">
      <alignment horizontal="left"/>
    </xf>
    <xf numFmtId="43" fontId="11" fillId="0" borderId="52" xfId="67" applyFont="1" applyFill="1" applyBorder="1" applyAlignment="1">
      <alignment horizontal="left" vertical="center"/>
    </xf>
    <xf numFmtId="188" fontId="12" fillId="0" borderId="28" xfId="67" applyNumberFormat="1" applyFont="1" applyFill="1" applyBorder="1" applyAlignment="1">
      <alignment horizontal="right"/>
    </xf>
    <xf numFmtId="0" fontId="12" fillId="0" borderId="28" xfId="286" applyFont="1" applyBorder="1" applyAlignment="1">
      <alignment horizontal="center" vertical="center"/>
    </xf>
    <xf numFmtId="188" fontId="12" fillId="0" borderId="45" xfId="67" applyNumberFormat="1" applyFont="1" applyFill="1" applyBorder="1" applyAlignment="1">
      <alignment horizontal="right"/>
    </xf>
    <xf numFmtId="0" fontId="12" fillId="0" borderId="45" xfId="286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3" fontId="10" fillId="0" borderId="17" xfId="67" applyFont="1" applyBorder="1" applyAlignment="1">
      <alignment horizontal="center" vertical="center"/>
    </xf>
    <xf numFmtId="43" fontId="10" fillId="0" borderId="26" xfId="67" applyFont="1" applyFill="1" applyBorder="1" applyAlignment="1" applyProtection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41" xfId="0" applyFont="1" applyBorder="1" applyAlignment="1">
      <alignment horizontal="left" vertical="center"/>
    </xf>
    <xf numFmtId="43" fontId="10" fillId="0" borderId="37" xfId="67" applyFont="1" applyFill="1" applyBorder="1" applyAlignment="1" applyProtection="1">
      <alignment horizontal="center" vertical="center"/>
    </xf>
    <xf numFmtId="0" fontId="10" fillId="0" borderId="54" xfId="0" applyFont="1" applyBorder="1" applyAlignment="1">
      <alignment horizontal="center" vertical="center"/>
    </xf>
    <xf numFmtId="43" fontId="10" fillId="0" borderId="41" xfId="67" applyFont="1" applyFill="1" applyBorder="1" applyAlignment="1" applyProtection="1">
      <alignment horizontal="center" vertical="center"/>
    </xf>
    <xf numFmtId="43" fontId="10" fillId="0" borderId="54" xfId="67" applyFont="1" applyFill="1" applyBorder="1" applyAlignment="1" applyProtection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43" fontId="10" fillId="0" borderId="40" xfId="67" applyFont="1" applyFill="1" applyBorder="1" applyAlignment="1" applyProtection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43" fontId="10" fillId="0" borderId="39" xfId="67" applyFont="1" applyFill="1" applyBorder="1" applyAlignment="1" applyProtection="1">
      <alignment horizontal="center" vertical="center"/>
    </xf>
    <xf numFmtId="43" fontId="10" fillId="0" borderId="55" xfId="67" applyFont="1" applyFill="1" applyBorder="1" applyAlignment="1" applyProtection="1">
      <alignment horizontal="center" vertical="center"/>
    </xf>
    <xf numFmtId="0" fontId="10" fillId="0" borderId="39" xfId="0" applyFont="1" applyBorder="1" applyAlignment="1">
      <alignment horizontal="center" vertical="center"/>
    </xf>
    <xf numFmtId="204" fontId="11" fillId="0" borderId="44" xfId="67" applyNumberFormat="1" applyFont="1" applyFill="1" applyBorder="1" applyAlignment="1" applyProtection="1">
      <alignment horizontal="center" vertical="center"/>
    </xf>
    <xf numFmtId="43" fontId="11" fillId="0" borderId="56" xfId="67" applyFont="1" applyFill="1" applyBorder="1" applyAlignment="1" applyProtection="1">
      <alignment vertical="center"/>
    </xf>
    <xf numFmtId="0" fontId="10" fillId="0" borderId="57" xfId="0" applyFont="1" applyBorder="1" applyAlignment="1">
      <alignment vertical="center"/>
    </xf>
    <xf numFmtId="0" fontId="12" fillId="0" borderId="0" xfId="287" applyFont="1" applyAlignment="1">
      <alignment vertical="top"/>
    </xf>
    <xf numFmtId="0" fontId="6" fillId="0" borderId="0" xfId="287" applyFont="1" applyAlignment="1">
      <alignment vertical="top"/>
    </xf>
    <xf numFmtId="0" fontId="10" fillId="0" borderId="37" xfId="287" applyFont="1" applyBorder="1" applyAlignment="1">
      <alignment vertical="top"/>
    </xf>
    <xf numFmtId="0" fontId="10" fillId="0" borderId="17" xfId="287" applyFont="1" applyBorder="1" applyAlignment="1">
      <alignment vertical="top"/>
    </xf>
    <xf numFmtId="0" fontId="11" fillId="0" borderId="0" xfId="287" applyFont="1" applyAlignment="1">
      <alignment vertical="top"/>
    </xf>
    <xf numFmtId="0" fontId="11" fillId="0" borderId="17" xfId="287" applyFont="1" applyBorder="1" applyAlignment="1">
      <alignment vertical="top"/>
    </xf>
    <xf numFmtId="0" fontId="10" fillId="0" borderId="17" xfId="287" applyFont="1" applyBorder="1" applyAlignment="1">
      <alignment horizontal="left" vertical="top"/>
    </xf>
    <xf numFmtId="0" fontId="10" fillId="0" borderId="37" xfId="287" quotePrefix="1" applyFont="1" applyBorder="1" applyAlignment="1">
      <alignment vertical="top"/>
    </xf>
    <xf numFmtId="43" fontId="10" fillId="0" borderId="0" xfId="67" applyFont="1" applyBorder="1" applyAlignment="1">
      <alignment vertical="top"/>
    </xf>
    <xf numFmtId="43" fontId="96" fillId="0" borderId="0" xfId="67" applyFont="1" applyBorder="1" applyAlignment="1">
      <alignment vertical="top"/>
    </xf>
    <xf numFmtId="0" fontId="10" fillId="0" borderId="38" xfId="287" applyFont="1" applyBorder="1" applyAlignment="1">
      <alignment horizontal="center" vertical="top"/>
    </xf>
    <xf numFmtId="0" fontId="10" fillId="0" borderId="14" xfId="287" applyFont="1" applyBorder="1" applyAlignment="1">
      <alignment horizontal="center" vertical="top"/>
    </xf>
    <xf numFmtId="0" fontId="10" fillId="0" borderId="38" xfId="287" applyFont="1" applyBorder="1" applyAlignment="1">
      <alignment horizontal="left" vertical="top"/>
    </xf>
    <xf numFmtId="0" fontId="10" fillId="0" borderId="14" xfId="287" applyFont="1" applyBorder="1" applyAlignment="1">
      <alignment horizontal="left" vertical="top"/>
    </xf>
    <xf numFmtId="4" fontId="10" fillId="0" borderId="38" xfId="287" applyNumberFormat="1" applyFont="1" applyBorder="1" applyAlignment="1">
      <alignment horizontal="center" vertical="top"/>
    </xf>
    <xf numFmtId="4" fontId="10" fillId="0" borderId="17" xfId="287" applyNumberFormat="1" applyFont="1" applyBorder="1" applyAlignment="1">
      <alignment horizontal="center" vertical="top"/>
    </xf>
    <xf numFmtId="4" fontId="10" fillId="0" borderId="14" xfId="287" applyNumberFormat="1" applyFont="1" applyBorder="1" applyAlignment="1">
      <alignment horizontal="center" vertical="top"/>
    </xf>
    <xf numFmtId="43" fontId="12" fillId="0" borderId="0" xfId="287" applyNumberFormat="1" applyFont="1" applyAlignment="1">
      <alignment vertical="top"/>
    </xf>
    <xf numFmtId="43" fontId="12" fillId="0" borderId="0" xfId="67" applyFont="1" applyAlignment="1">
      <alignment vertical="top"/>
    </xf>
    <xf numFmtId="0" fontId="10" fillId="0" borderId="0" xfId="287" applyFont="1" applyAlignment="1">
      <alignment vertical="top"/>
    </xf>
    <xf numFmtId="0" fontId="10" fillId="0" borderId="0" xfId="287" quotePrefix="1" applyFont="1" applyAlignment="1">
      <alignment vertical="top"/>
    </xf>
    <xf numFmtId="0" fontId="11" fillId="30" borderId="37" xfId="287" applyFont="1" applyFill="1" applyBorder="1" applyAlignment="1">
      <alignment vertical="center"/>
    </xf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32" xfId="287" applyFont="1" applyBorder="1" applyAlignment="1">
      <alignment horizontal="center" vertical="center"/>
    </xf>
    <xf numFmtId="43" fontId="10" fillId="0" borderId="32" xfId="67" applyFont="1" applyFill="1" applyBorder="1" applyAlignment="1">
      <alignment vertical="center"/>
    </xf>
    <xf numFmtId="0" fontId="11" fillId="0" borderId="32" xfId="287" applyFont="1" applyBorder="1" applyAlignment="1">
      <alignment vertical="center"/>
    </xf>
    <xf numFmtId="0" fontId="11" fillId="0" borderId="28" xfId="287" applyFont="1" applyBorder="1" applyAlignment="1">
      <alignment vertical="center"/>
    </xf>
    <xf numFmtId="43" fontId="10" fillId="0" borderId="44" xfId="287" applyNumberFormat="1" applyFont="1" applyBorder="1"/>
    <xf numFmtId="0" fontId="11" fillId="0" borderId="44" xfId="287" applyFont="1" applyBorder="1"/>
    <xf numFmtId="0" fontId="10" fillId="28" borderId="17" xfId="287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0" fillId="0" borderId="18" xfId="0" applyFont="1" applyBorder="1" applyAlignment="1">
      <alignment horizontal="center"/>
    </xf>
    <xf numFmtId="43" fontId="10" fillId="0" borderId="52" xfId="67" applyFont="1" applyFill="1" applyBorder="1" applyAlignment="1">
      <alignment horizontal="left" vertical="center"/>
    </xf>
    <xf numFmtId="0" fontId="7" fillId="0" borderId="0" xfId="218" applyFont="1" applyAlignment="1">
      <alignment vertical="center"/>
    </xf>
    <xf numFmtId="0" fontId="10" fillId="0" borderId="37" xfId="287" applyFont="1" applyBorder="1" applyAlignment="1">
      <alignment horizontal="left" vertical="top"/>
    </xf>
    <xf numFmtId="0" fontId="10" fillId="0" borderId="41" xfId="287" applyFont="1" applyBorder="1" applyAlignment="1">
      <alignment horizontal="center" vertical="top"/>
    </xf>
    <xf numFmtId="0" fontId="10" fillId="0" borderId="54" xfId="287" applyFont="1" applyBorder="1" applyAlignment="1">
      <alignment horizontal="center" vertical="top"/>
    </xf>
    <xf numFmtId="0" fontId="10" fillId="0" borderId="41" xfId="287" applyFont="1" applyBorder="1" applyAlignment="1">
      <alignment horizontal="left" vertical="top"/>
    </xf>
    <xf numFmtId="0" fontId="10" fillId="0" borderId="54" xfId="287" applyFont="1" applyBorder="1" applyAlignment="1">
      <alignment horizontal="left" vertical="top"/>
    </xf>
    <xf numFmtId="4" fontId="11" fillId="0" borderId="41" xfId="287" applyNumberFormat="1" applyFont="1" applyBorder="1" applyAlignment="1">
      <alignment horizontal="center" vertical="top"/>
    </xf>
    <xf numFmtId="4" fontId="11" fillId="0" borderId="37" xfId="287" applyNumberFormat="1" applyFont="1" applyBorder="1" applyAlignment="1">
      <alignment horizontal="center" vertical="top"/>
    </xf>
    <xf numFmtId="4" fontId="11" fillId="0" borderId="54" xfId="287" applyNumberFormat="1" applyFont="1" applyBorder="1" applyAlignment="1">
      <alignment horizontal="center" vertical="top"/>
    </xf>
    <xf numFmtId="4" fontId="10" fillId="0" borderId="41" xfId="287" applyNumberFormat="1" applyFont="1" applyBorder="1" applyAlignment="1">
      <alignment horizontal="center" vertical="top"/>
    </xf>
    <xf numFmtId="4" fontId="10" fillId="0" borderId="37" xfId="287" applyNumberFormat="1" applyFont="1" applyBorder="1" applyAlignment="1">
      <alignment horizontal="center" vertical="top"/>
    </xf>
    <xf numFmtId="4" fontId="10" fillId="0" borderId="54" xfId="287" applyNumberFormat="1" applyFont="1" applyBorder="1" applyAlignment="1">
      <alignment horizontal="center" vertical="top"/>
    </xf>
    <xf numFmtId="0" fontId="10" fillId="0" borderId="17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0" fillId="0" borderId="0" xfId="287" applyFont="1" applyAlignment="1">
      <alignment horizontal="left" vertical="center"/>
    </xf>
    <xf numFmtId="0" fontId="10" fillId="0" borderId="0" xfId="287" applyFont="1" applyAlignment="1">
      <alignment horizontal="left"/>
    </xf>
    <xf numFmtId="0" fontId="13" fillId="0" borderId="0" xfId="287" applyFont="1" applyAlignment="1">
      <alignment horizontal="center" vertical="center"/>
    </xf>
    <xf numFmtId="0" fontId="11" fillId="0" borderId="34" xfId="287" applyFont="1" applyBorder="1" applyAlignment="1">
      <alignment horizontal="center" vertical="center"/>
    </xf>
    <xf numFmtId="0" fontId="11" fillId="0" borderId="35" xfId="287" applyFont="1" applyBorder="1" applyAlignment="1">
      <alignment horizontal="center" vertical="center"/>
    </xf>
    <xf numFmtId="49" fontId="10" fillId="0" borderId="38" xfId="127" applyNumberFormat="1" applyFont="1" applyBorder="1" applyAlignment="1">
      <alignment horizontal="left" vertical="center"/>
    </xf>
    <xf numFmtId="49" fontId="10" fillId="0" borderId="14" xfId="127" applyNumberFormat="1" applyFont="1" applyBorder="1" applyAlignment="1">
      <alignment horizontal="left" vertical="center"/>
    </xf>
    <xf numFmtId="49" fontId="10" fillId="0" borderId="58" xfId="127" applyNumberFormat="1" applyFont="1" applyBorder="1" applyAlignment="1">
      <alignment vertical="center"/>
    </xf>
    <xf numFmtId="49" fontId="10" fillId="0" borderId="59" xfId="127" applyNumberFormat="1" applyFont="1" applyBorder="1" applyAlignment="1">
      <alignment vertical="center"/>
    </xf>
    <xf numFmtId="49" fontId="72" fillId="28" borderId="0" xfId="286" applyNumberFormat="1" applyFont="1" applyFill="1" applyAlignment="1">
      <alignment horizontal="left" vertical="center"/>
    </xf>
    <xf numFmtId="49" fontId="76" fillId="28" borderId="31" xfId="286" applyNumberFormat="1" applyFont="1" applyFill="1" applyBorder="1" applyAlignment="1">
      <alignment horizontal="left" vertical="center"/>
    </xf>
    <xf numFmtId="49" fontId="72" fillId="28" borderId="31" xfId="286" applyNumberFormat="1" applyFont="1" applyFill="1" applyBorder="1" applyAlignment="1">
      <alignment horizontal="left" vertical="center"/>
    </xf>
    <xf numFmtId="0" fontId="10" fillId="0" borderId="40" xfId="287" applyFont="1" applyBorder="1" applyAlignment="1">
      <alignment horizontal="center" vertical="top"/>
    </xf>
    <xf numFmtId="0" fontId="10" fillId="0" borderId="55" xfId="287" applyFont="1" applyBorder="1" applyAlignment="1">
      <alignment horizontal="center" vertical="top"/>
    </xf>
    <xf numFmtId="0" fontId="11" fillId="0" borderId="60" xfId="287" applyFont="1" applyBorder="1" applyAlignment="1">
      <alignment horizontal="center" vertical="center"/>
    </xf>
    <xf numFmtId="0" fontId="11" fillId="0" borderId="48" xfId="287" applyFont="1" applyBorder="1" applyAlignment="1">
      <alignment horizontal="center" vertical="center"/>
    </xf>
    <xf numFmtId="0" fontId="11" fillId="0" borderId="44" xfId="287" applyFont="1" applyBorder="1" applyAlignment="1">
      <alignment horizontal="center" vertical="center"/>
    </xf>
    <xf numFmtId="0" fontId="11" fillId="0" borderId="15" xfId="287" applyFont="1" applyBorder="1" applyAlignment="1">
      <alignment horizontal="center"/>
    </xf>
    <xf numFmtId="0" fontId="11" fillId="0" borderId="0" xfId="287" applyFont="1" applyAlignment="1">
      <alignment horizontal="center"/>
    </xf>
    <xf numFmtId="0" fontId="11" fillId="0" borderId="37" xfId="286" applyFont="1" applyBorder="1" applyAlignment="1">
      <alignment horizontal="center"/>
    </xf>
    <xf numFmtId="0" fontId="11" fillId="0" borderId="54" xfId="286" applyFont="1" applyBorder="1" applyAlignment="1">
      <alignment horizontal="center"/>
    </xf>
    <xf numFmtId="0" fontId="11" fillId="0" borderId="15" xfId="287" applyFont="1" applyBorder="1" applyAlignment="1">
      <alignment horizontal="center" vertical="center"/>
    </xf>
    <xf numFmtId="0" fontId="11" fillId="0" borderId="56" xfId="287" applyFont="1" applyBorder="1" applyAlignment="1">
      <alignment horizontal="center" vertical="center"/>
    </xf>
    <xf numFmtId="0" fontId="73" fillId="0" borderId="38" xfId="287" applyFont="1" applyBorder="1" applyAlignment="1">
      <alignment horizontal="left"/>
    </xf>
    <xf numFmtId="0" fontId="73" fillId="0" borderId="14" xfId="287" applyFont="1" applyBorder="1" applyAlignment="1">
      <alignment horizontal="left"/>
    </xf>
    <xf numFmtId="0" fontId="11" fillId="0" borderId="58" xfId="287" applyFont="1" applyBorder="1" applyAlignment="1">
      <alignment horizontal="center" vertical="center"/>
    </xf>
    <xf numFmtId="0" fontId="11" fillId="0" borderId="59" xfId="287" applyFont="1" applyBorder="1" applyAlignment="1">
      <alignment horizontal="center" vertical="center"/>
    </xf>
    <xf numFmtId="0" fontId="11" fillId="0" borderId="41" xfId="287" applyFont="1" applyBorder="1" applyAlignment="1">
      <alignment horizontal="center" vertical="center"/>
    </xf>
    <xf numFmtId="0" fontId="11" fillId="0" borderId="54" xfId="287" applyFont="1" applyBorder="1" applyAlignment="1">
      <alignment horizontal="center" vertical="center"/>
    </xf>
    <xf numFmtId="0" fontId="11" fillId="0" borderId="31" xfId="287" applyFont="1" applyBorder="1" applyAlignment="1">
      <alignment horizontal="center"/>
    </xf>
    <xf numFmtId="0" fontId="11" fillId="0" borderId="61" xfId="287" applyFont="1" applyBorder="1" applyAlignment="1">
      <alignment horizontal="center"/>
    </xf>
    <xf numFmtId="0" fontId="9" fillId="0" borderId="38" xfId="287" applyFont="1" applyBorder="1" applyAlignment="1">
      <alignment horizontal="left"/>
    </xf>
    <xf numFmtId="0" fontId="9" fillId="0" borderId="17" xfId="287" applyFont="1" applyBorder="1" applyAlignment="1">
      <alignment horizontal="left"/>
    </xf>
    <xf numFmtId="0" fontId="9" fillId="0" borderId="41" xfId="287" applyFont="1" applyBorder="1" applyAlignment="1">
      <alignment horizontal="left"/>
    </xf>
    <xf numFmtId="0" fontId="9" fillId="0" borderId="37" xfId="287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right" vertical="center"/>
    </xf>
    <xf numFmtId="0" fontId="11" fillId="0" borderId="42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203" fontId="10" fillId="0" borderId="17" xfId="0" applyNumberFormat="1" applyFont="1" applyBorder="1" applyAlignment="1">
      <alignment horizontal="left" vertical="center"/>
    </xf>
    <xf numFmtId="0" fontId="11" fillId="0" borderId="48" xfId="0" applyFont="1" applyBorder="1" applyAlignment="1">
      <alignment horizontal="center" vertical="center"/>
    </xf>
    <xf numFmtId="43" fontId="11" fillId="0" borderId="42" xfId="67" applyFont="1" applyFill="1" applyBorder="1" applyAlignment="1" applyProtection="1">
      <alignment horizontal="center" vertical="center"/>
    </xf>
    <xf numFmtId="43" fontId="11" fillId="0" borderId="48" xfId="67" applyFont="1" applyFill="1" applyBorder="1" applyAlignment="1" applyProtection="1">
      <alignment horizontal="center" vertical="center"/>
    </xf>
    <xf numFmtId="203" fontId="10" fillId="0" borderId="17" xfId="67" applyNumberFormat="1" applyFont="1" applyFill="1" applyBorder="1" applyAlignment="1">
      <alignment horizontal="left" vertical="center"/>
    </xf>
    <xf numFmtId="49" fontId="11" fillId="0" borderId="58" xfId="289" applyNumberFormat="1" applyFont="1" applyBorder="1" applyAlignment="1">
      <alignment horizontal="center" vertical="center"/>
    </xf>
    <xf numFmtId="49" fontId="11" fillId="0" borderId="59" xfId="289" applyNumberFormat="1" applyFont="1" applyBorder="1" applyAlignment="1">
      <alignment horizontal="center" vertical="center"/>
    </xf>
    <xf numFmtId="0" fontId="11" fillId="0" borderId="31" xfId="287" applyFont="1" applyBorder="1" applyAlignment="1">
      <alignment horizontal="center" vertical="center"/>
    </xf>
    <xf numFmtId="0" fontId="11" fillId="0" borderId="61" xfId="287" applyFont="1" applyBorder="1" applyAlignment="1">
      <alignment horizontal="center" vertical="center"/>
    </xf>
    <xf numFmtId="0" fontId="10" fillId="0" borderId="38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43" fontId="10" fillId="0" borderId="27" xfId="67" applyFont="1" applyFill="1" applyBorder="1" applyAlignment="1" applyProtection="1">
      <alignment horizontal="center" vertical="center"/>
    </xf>
    <xf numFmtId="43" fontId="10" fillId="0" borderId="53" xfId="67" applyFont="1" applyFill="1" applyBorder="1" applyAlignment="1" applyProtection="1">
      <alignment horizontal="center" vertical="center"/>
    </xf>
    <xf numFmtId="49" fontId="11" fillId="0" borderId="56" xfId="0" quotePrefix="1" applyNumberFormat="1" applyFont="1" applyBorder="1" applyAlignment="1">
      <alignment horizontal="center" vertical="center"/>
    </xf>
    <xf numFmtId="49" fontId="11" fillId="0" borderId="63" xfId="0" quotePrefix="1" applyNumberFormat="1" applyFont="1" applyBorder="1" applyAlignment="1">
      <alignment horizontal="center" vertical="center"/>
    </xf>
    <xf numFmtId="49" fontId="11" fillId="0" borderId="57" xfId="0" quotePrefix="1" applyNumberFormat="1" applyFont="1" applyBorder="1" applyAlignment="1">
      <alignment horizontal="center" vertical="center"/>
    </xf>
    <xf numFmtId="43" fontId="11" fillId="0" borderId="56" xfId="67" applyFont="1" applyFill="1" applyBorder="1" applyAlignment="1" applyProtection="1">
      <alignment horizontal="center" vertical="center"/>
    </xf>
    <xf numFmtId="43" fontId="11" fillId="0" borderId="57" xfId="67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0" xfId="287" applyFont="1" applyAlignment="1">
      <alignment horizontal="right" vertical="top"/>
    </xf>
    <xf numFmtId="9" fontId="11" fillId="0" borderId="29" xfId="221" applyFont="1" applyBorder="1" applyAlignment="1">
      <alignment horizontal="center" vertical="top"/>
    </xf>
    <xf numFmtId="4" fontId="11" fillId="0" borderId="29" xfId="287" applyNumberFormat="1" applyFont="1" applyBorder="1" applyAlignment="1">
      <alignment horizontal="center" vertical="top"/>
    </xf>
    <xf numFmtId="4" fontId="10" fillId="0" borderId="29" xfId="287" applyNumberFormat="1" applyFont="1" applyBorder="1" applyAlignment="1">
      <alignment horizontal="center" vertical="top"/>
    </xf>
    <xf numFmtId="0" fontId="10" fillId="0" borderId="38" xfId="287" applyFont="1" applyBorder="1" applyAlignment="1">
      <alignment horizontal="center" vertical="top"/>
    </xf>
    <xf numFmtId="0" fontId="10" fillId="0" borderId="14" xfId="287" applyFont="1" applyBorder="1" applyAlignment="1">
      <alignment horizontal="center" vertical="top"/>
    </xf>
    <xf numFmtId="0" fontId="10" fillId="0" borderId="39" xfId="287" applyFont="1" applyBorder="1" applyAlignment="1">
      <alignment horizontal="left" vertical="top"/>
    </xf>
    <xf numFmtId="0" fontId="10" fillId="0" borderId="40" xfId="287" applyFont="1" applyBorder="1" applyAlignment="1">
      <alignment horizontal="left" vertical="top"/>
    </xf>
    <xf numFmtId="0" fontId="10" fillId="0" borderId="55" xfId="287" applyFont="1" applyBorder="1" applyAlignment="1">
      <alignment horizontal="left" vertical="top"/>
    </xf>
    <xf numFmtId="4" fontId="10" fillId="0" borderId="38" xfId="287" applyNumberFormat="1" applyFont="1" applyBorder="1" applyAlignment="1">
      <alignment horizontal="center" vertical="top"/>
    </xf>
    <xf numFmtId="4" fontId="10" fillId="0" borderId="17" xfId="287" applyNumberFormat="1" applyFont="1" applyBorder="1" applyAlignment="1">
      <alignment horizontal="center" vertical="top"/>
    </xf>
    <xf numFmtId="4" fontId="10" fillId="0" borderId="14" xfId="287" applyNumberFormat="1" applyFont="1" applyBorder="1" applyAlignment="1">
      <alignment horizontal="center" vertical="top"/>
    </xf>
    <xf numFmtId="0" fontId="11" fillId="0" borderId="31" xfId="287" applyFont="1" applyBorder="1" applyAlignment="1">
      <alignment horizontal="right" vertical="top"/>
    </xf>
    <xf numFmtId="0" fontId="10" fillId="0" borderId="58" xfId="287" applyFont="1" applyBorder="1" applyAlignment="1">
      <alignment horizontal="center" vertical="top"/>
    </xf>
    <xf numFmtId="0" fontId="10" fillId="0" borderId="59" xfId="287" applyFont="1" applyBorder="1" applyAlignment="1">
      <alignment horizontal="center" vertical="top"/>
    </xf>
    <xf numFmtId="0" fontId="10" fillId="0" borderId="58" xfId="287" applyFont="1" applyBorder="1" applyAlignment="1">
      <alignment horizontal="left" vertical="top"/>
    </xf>
    <xf numFmtId="0" fontId="10" fillId="0" borderId="64" xfId="287" applyFont="1" applyBorder="1" applyAlignment="1">
      <alignment horizontal="left" vertical="top"/>
    </xf>
    <xf numFmtId="0" fontId="10" fillId="0" borderId="59" xfId="287" applyFont="1" applyBorder="1" applyAlignment="1">
      <alignment horizontal="left" vertical="top"/>
    </xf>
    <xf numFmtId="4" fontId="11" fillId="0" borderId="58" xfId="287" applyNumberFormat="1" applyFont="1" applyBorder="1" applyAlignment="1">
      <alignment horizontal="center" vertical="top"/>
    </xf>
    <xf numFmtId="4" fontId="11" fillId="0" borderId="64" xfId="287" applyNumberFormat="1" applyFont="1" applyBorder="1" applyAlignment="1">
      <alignment horizontal="center" vertical="top"/>
    </xf>
    <xf numFmtId="4" fontId="11" fillId="0" borderId="59" xfId="287" applyNumberFormat="1" applyFont="1" applyBorder="1" applyAlignment="1">
      <alignment horizontal="center" vertical="top"/>
    </xf>
    <xf numFmtId="4" fontId="10" fillId="0" borderId="58" xfId="287" applyNumberFormat="1" applyFont="1" applyBorder="1" applyAlignment="1">
      <alignment horizontal="center" vertical="top"/>
    </xf>
    <xf numFmtId="4" fontId="10" fillId="0" borderId="64" xfId="287" applyNumberFormat="1" applyFont="1" applyBorder="1" applyAlignment="1">
      <alignment horizontal="center" vertical="top"/>
    </xf>
    <xf numFmtId="4" fontId="10" fillId="0" borderId="59" xfId="287" applyNumberFormat="1" applyFont="1" applyBorder="1" applyAlignment="1">
      <alignment horizontal="center" vertical="top"/>
    </xf>
    <xf numFmtId="0" fontId="10" fillId="0" borderId="38" xfId="287" applyFont="1" applyBorder="1" applyAlignment="1">
      <alignment horizontal="left" vertical="top"/>
    </xf>
    <xf numFmtId="0" fontId="10" fillId="0" borderId="17" xfId="287" applyFont="1" applyBorder="1" applyAlignment="1">
      <alignment horizontal="left" vertical="top"/>
    </xf>
    <xf numFmtId="0" fontId="10" fillId="0" borderId="14" xfId="287" applyFont="1" applyBorder="1" applyAlignment="1">
      <alignment horizontal="left" vertical="top"/>
    </xf>
    <xf numFmtId="0" fontId="11" fillId="0" borderId="34" xfId="287" applyFont="1" applyBorder="1" applyAlignment="1">
      <alignment horizontal="center" vertical="top"/>
    </xf>
    <xf numFmtId="0" fontId="11" fillId="0" borderId="35" xfId="287" applyFont="1" applyBorder="1" applyAlignment="1">
      <alignment horizontal="center" vertical="top"/>
    </xf>
    <xf numFmtId="0" fontId="11" fillId="0" borderId="65" xfId="287" applyFont="1" applyBorder="1" applyAlignment="1">
      <alignment horizontal="center" vertical="top"/>
    </xf>
    <xf numFmtId="0" fontId="10" fillId="0" borderId="17" xfId="0" applyFont="1" applyBorder="1" applyAlignment="1">
      <alignment horizontal="left" vertical="center"/>
    </xf>
    <xf numFmtId="0" fontId="12" fillId="0" borderId="0" xfId="287" applyFont="1" applyAlignment="1">
      <alignment horizontal="center" vertical="top"/>
    </xf>
    <xf numFmtId="0" fontId="10" fillId="0" borderId="0" xfId="287" applyFont="1" applyAlignment="1">
      <alignment horizontal="center" vertical="top"/>
    </xf>
    <xf numFmtId="0" fontId="13" fillId="0" borderId="0" xfId="288" applyFont="1" applyAlignment="1">
      <alignment horizontal="center" vertical="top"/>
    </xf>
    <xf numFmtId="0" fontId="10" fillId="0" borderId="37" xfId="287" applyFont="1" applyBorder="1" applyAlignment="1">
      <alignment horizontal="left" vertical="top"/>
    </xf>
  </cellXfs>
  <cellStyles count="395">
    <cellStyle name=",;F'KOIT[[WAAHK" xfId="1"/>
    <cellStyle name="?? [0.00]_????" xfId="2"/>
    <cellStyle name="?? [0]_PERSONAL" xfId="3"/>
    <cellStyle name="???? [0.00]_????" xfId="4"/>
    <cellStyle name="??????[0]_PERSONAL" xfId="5"/>
    <cellStyle name="??????PERSONAL" xfId="6"/>
    <cellStyle name="?????[0]_PERSONAL" xfId="7"/>
    <cellStyle name="?????PERSONAL" xfId="8"/>
    <cellStyle name="?????PERSONAL 2" xfId="9"/>
    <cellStyle name="????_????" xfId="10"/>
    <cellStyle name="???[0]_PERSONAL" xfId="11"/>
    <cellStyle name="???_PERSONAL" xfId="12"/>
    <cellStyle name="??_??" xfId="13"/>
    <cellStyle name="?@??laroux" xfId="14"/>
    <cellStyle name="=C:\WINDOWS\SYSTEM32\COMMAND.COM" xfId="15"/>
    <cellStyle name="20% - ส่วนที่ถูกเน้น1 2" xfId="16"/>
    <cellStyle name="20% - ส่วนที่ถูกเน้น1 3" xfId="17"/>
    <cellStyle name="20% - ส่วนที่ถูกเน้น2 2" xfId="18"/>
    <cellStyle name="20% - ส่วนที่ถูกเน้น2 3" xfId="19"/>
    <cellStyle name="20% - ส่วนที่ถูกเน้น3 2" xfId="20"/>
    <cellStyle name="20% - ส่วนที่ถูกเน้น3 3" xfId="21"/>
    <cellStyle name="20% - ส่วนที่ถูกเน้น4 2" xfId="22"/>
    <cellStyle name="20% - ส่วนที่ถูกเน้น4 3" xfId="23"/>
    <cellStyle name="20% - ส่วนที่ถูกเน้น5 2" xfId="24"/>
    <cellStyle name="20% - ส่วนที่ถูกเน้น5 3" xfId="25"/>
    <cellStyle name="20% - ส่วนที่ถูกเน้น6 2" xfId="26"/>
    <cellStyle name="20% - ส่วนที่ถูกเน้น6 3" xfId="27"/>
    <cellStyle name="40% - ส่วนที่ถูกเน้น1 2" xfId="28"/>
    <cellStyle name="40% - ส่วนที่ถูกเน้น1 3" xfId="29"/>
    <cellStyle name="40% - ส่วนที่ถูกเน้น2 2" xfId="30"/>
    <cellStyle name="40% - ส่วนที่ถูกเน้น2 3" xfId="31"/>
    <cellStyle name="40% - ส่วนที่ถูกเน้น3 2" xfId="32"/>
    <cellStyle name="40% - ส่วนที่ถูกเน้น3 3" xfId="33"/>
    <cellStyle name="40% - ส่วนที่ถูกเน้น4 2" xfId="34"/>
    <cellStyle name="40% - ส่วนที่ถูกเน้น4 3" xfId="35"/>
    <cellStyle name="40% - ส่วนที่ถูกเน้น5 2" xfId="36"/>
    <cellStyle name="40% - ส่วนที่ถูกเน้น5 3" xfId="37"/>
    <cellStyle name="40% - ส่วนที่ถูกเน้น6 2" xfId="38"/>
    <cellStyle name="40% - ส่วนที่ถูกเน้น6 3" xfId="39"/>
    <cellStyle name="60% - ส่วนที่ถูกเน้น1 2" xfId="40"/>
    <cellStyle name="60% - ส่วนที่ถูกเน้น1 3" xfId="41"/>
    <cellStyle name="60% - ส่วนที่ถูกเน้น2 2" xfId="42"/>
    <cellStyle name="60% - ส่วนที่ถูกเน้น2 3" xfId="43"/>
    <cellStyle name="60% - ส่วนที่ถูกเน้น3 2" xfId="44"/>
    <cellStyle name="60% - ส่วนที่ถูกเน้น3 3" xfId="45"/>
    <cellStyle name="60% - ส่วนที่ถูกเน้น4 2" xfId="46"/>
    <cellStyle name="60% - ส่วนที่ถูกเน้น4 3" xfId="47"/>
    <cellStyle name="60% - ส่วนที่ถูกเน้น5 2" xfId="48"/>
    <cellStyle name="60% - ส่วนที่ถูกเน้น5 3" xfId="49"/>
    <cellStyle name="60% - ส่วนที่ถูกเน้น6 2" xfId="50"/>
    <cellStyle name="60% - ส่วนที่ถูกเน้น6 3" xfId="51"/>
    <cellStyle name="abc" xfId="52"/>
    <cellStyle name="abc 2" xfId="53"/>
    <cellStyle name="abc 3" xfId="54"/>
    <cellStyle name="abc 4" xfId="55"/>
    <cellStyle name="abc 5" xfId="56"/>
    <cellStyle name="Calc Currency (0)" xfId="57"/>
    <cellStyle name="Calc Currency (2)" xfId="58"/>
    <cellStyle name="Calc Percent (0)" xfId="59"/>
    <cellStyle name="Calc Percent (1)" xfId="60"/>
    <cellStyle name="Calc Percent (2)" xfId="61"/>
    <cellStyle name="Calc Units (0)" xfId="62"/>
    <cellStyle name="Calc Units (0) 2" xfId="63"/>
    <cellStyle name="Calc Units (1)" xfId="64"/>
    <cellStyle name="Calc Units (1) 2" xfId="65"/>
    <cellStyle name="Calc Units (2)" xfId="66"/>
    <cellStyle name="Comma [00]" xfId="68"/>
    <cellStyle name="Comma [00] 2" xfId="69"/>
    <cellStyle name="Comma 2" xfId="70"/>
    <cellStyle name="Comma 2 2" xfId="71"/>
    <cellStyle name="Comma 2 3" xfId="72"/>
    <cellStyle name="Comma 3" xfId="73"/>
    <cellStyle name="Comma 3 2" xfId="74"/>
    <cellStyle name="Comma 4" xfId="75"/>
    <cellStyle name="Comma 4 2" xfId="76"/>
    <cellStyle name="Comma 4 3" xfId="77"/>
    <cellStyle name="Comma 5" xfId="78"/>
    <cellStyle name="Comma 6" xfId="79"/>
    <cellStyle name="Comma 7" xfId="80"/>
    <cellStyle name="Comma 8" xfId="81"/>
    <cellStyle name="Comma 8 2" xfId="82"/>
    <cellStyle name="Comma 8 3" xfId="83"/>
    <cellStyle name="company_title" xfId="84"/>
    <cellStyle name="Currency [00]" xfId="85"/>
    <cellStyle name="Date Short" xfId="86"/>
    <cellStyle name="date_format" xfId="87"/>
    <cellStyle name="Enter Currency (0)" xfId="88"/>
    <cellStyle name="Enter Currency (0) 2" xfId="89"/>
    <cellStyle name="Enter Currency (2)" xfId="90"/>
    <cellStyle name="Enter Units (0)" xfId="91"/>
    <cellStyle name="Enter Units (0) 2" xfId="92"/>
    <cellStyle name="Enter Units (1)" xfId="93"/>
    <cellStyle name="Enter Units (1) 2" xfId="94"/>
    <cellStyle name="Enter Units (2)" xfId="95"/>
    <cellStyle name="Grey" xfId="96"/>
    <cellStyle name="Header1" xfId="97"/>
    <cellStyle name="Header2" xfId="98"/>
    <cellStyle name="Header2 2" xfId="99"/>
    <cellStyle name="Header2 3" xfId="100"/>
    <cellStyle name="Header2 4" xfId="101"/>
    <cellStyle name="Hyperlink 2" xfId="102"/>
    <cellStyle name="Input [yellow]" xfId="103"/>
    <cellStyle name="Input [yellow] 2" xfId="104"/>
    <cellStyle name="Input [yellow] 3" xfId="105"/>
    <cellStyle name="Input [yellow] 4" xfId="106"/>
    <cellStyle name="Link Currency (0)" xfId="107"/>
    <cellStyle name="Link Currency (0) 2" xfId="108"/>
    <cellStyle name="Link Currency (2)" xfId="109"/>
    <cellStyle name="Link Units (0)" xfId="110"/>
    <cellStyle name="Link Units (0) 2" xfId="111"/>
    <cellStyle name="Link Units (1)" xfId="112"/>
    <cellStyle name="Link Units (1) 2" xfId="113"/>
    <cellStyle name="Link Units (2)" xfId="114"/>
    <cellStyle name="Normal - Style1" xfId="115"/>
    <cellStyle name="Normal - Style1 2" xfId="116"/>
    <cellStyle name="Normal 10" xfId="117"/>
    <cellStyle name="Normal 11" xfId="118"/>
    <cellStyle name="Normal 12" xfId="119"/>
    <cellStyle name="Normal 13" xfId="120"/>
    <cellStyle name="Normal 14" xfId="121"/>
    <cellStyle name="Normal 15" xfId="122"/>
    <cellStyle name="Normal 16" xfId="123"/>
    <cellStyle name="Normal 17" xfId="124"/>
    <cellStyle name="Normal 18" xfId="125"/>
    <cellStyle name="Normal 19" xfId="126"/>
    <cellStyle name="Normal 2" xfId="127"/>
    <cellStyle name="Normal 2 2" xfId="128"/>
    <cellStyle name="Normal 2 3" xfId="129"/>
    <cellStyle name="Normal 20" xfId="130"/>
    <cellStyle name="Normal 21" xfId="131"/>
    <cellStyle name="Normal 22" xfId="132"/>
    <cellStyle name="Normal 23" xfId="133"/>
    <cellStyle name="Normal 24" xfId="134"/>
    <cellStyle name="Normal 25" xfId="135"/>
    <cellStyle name="Normal 26" xfId="136"/>
    <cellStyle name="Normal 27" xfId="137"/>
    <cellStyle name="Normal 28" xfId="138"/>
    <cellStyle name="Normal 29" xfId="139"/>
    <cellStyle name="Normal 3" xfId="140"/>
    <cellStyle name="Normal 3 2" xfId="141"/>
    <cellStyle name="Normal 3 3" xfId="142"/>
    <cellStyle name="Normal 30" xfId="143"/>
    <cellStyle name="Normal 31" xfId="144"/>
    <cellStyle name="Normal 32" xfId="145"/>
    <cellStyle name="Normal 33" xfId="146"/>
    <cellStyle name="Normal 34" xfId="147"/>
    <cellStyle name="Normal 35" xfId="148"/>
    <cellStyle name="Normal 36" xfId="149"/>
    <cellStyle name="Normal 37" xfId="150"/>
    <cellStyle name="Normal 38" xfId="151"/>
    <cellStyle name="Normal 39" xfId="152"/>
    <cellStyle name="Normal 4" xfId="153"/>
    <cellStyle name="Normal 4 2" xfId="154"/>
    <cellStyle name="Normal 40" xfId="155"/>
    <cellStyle name="Normal 41" xfId="156"/>
    <cellStyle name="Normal 42" xfId="157"/>
    <cellStyle name="Normal 43" xfId="158"/>
    <cellStyle name="Normal 44" xfId="159"/>
    <cellStyle name="Normal 45" xfId="160"/>
    <cellStyle name="Normal 46" xfId="161"/>
    <cellStyle name="Normal 47" xfId="162"/>
    <cellStyle name="Normal 48" xfId="163"/>
    <cellStyle name="Normal 49" xfId="164"/>
    <cellStyle name="Normal 5" xfId="165"/>
    <cellStyle name="Normal 5 2" xfId="166"/>
    <cellStyle name="Normal 50" xfId="167"/>
    <cellStyle name="Normal 51" xfId="168"/>
    <cellStyle name="Normal 52" xfId="169"/>
    <cellStyle name="Normal 53" xfId="170"/>
    <cellStyle name="Normal 54" xfId="171"/>
    <cellStyle name="Normal 55" xfId="172"/>
    <cellStyle name="Normal 56" xfId="173"/>
    <cellStyle name="Normal 57" xfId="174"/>
    <cellStyle name="Normal 58" xfId="175"/>
    <cellStyle name="Normal 59" xfId="176"/>
    <cellStyle name="Normal 6" xfId="177"/>
    <cellStyle name="Normal 60" xfId="178"/>
    <cellStyle name="Normal 61" xfId="179"/>
    <cellStyle name="Normal 62" xfId="180"/>
    <cellStyle name="Normal 63" xfId="181"/>
    <cellStyle name="Normal 64" xfId="182"/>
    <cellStyle name="Normal 65" xfId="183"/>
    <cellStyle name="Normal 66" xfId="184"/>
    <cellStyle name="Normal 67" xfId="185"/>
    <cellStyle name="Normal 68" xfId="186"/>
    <cellStyle name="Normal 69" xfId="187"/>
    <cellStyle name="Normal 7" xfId="188"/>
    <cellStyle name="Normal 70" xfId="189"/>
    <cellStyle name="Normal 71" xfId="190"/>
    <cellStyle name="Normal 72" xfId="191"/>
    <cellStyle name="Normal 73" xfId="192"/>
    <cellStyle name="Normal 74" xfId="193"/>
    <cellStyle name="Normal 75" xfId="194"/>
    <cellStyle name="Normal 76" xfId="195"/>
    <cellStyle name="Normal 77" xfId="196"/>
    <cellStyle name="Normal 78" xfId="197"/>
    <cellStyle name="Normal 79" xfId="198"/>
    <cellStyle name="Normal 8" xfId="199"/>
    <cellStyle name="Normal 8 2" xfId="200"/>
    <cellStyle name="Normal 80" xfId="201"/>
    <cellStyle name="Normal 81" xfId="202"/>
    <cellStyle name="Normal 82" xfId="203"/>
    <cellStyle name="Normal 83" xfId="204"/>
    <cellStyle name="Normal 84" xfId="205"/>
    <cellStyle name="Normal 85" xfId="206"/>
    <cellStyle name="Normal 86" xfId="207"/>
    <cellStyle name="Normal 87" xfId="208"/>
    <cellStyle name="Normal 88" xfId="209"/>
    <cellStyle name="Normal 89" xfId="210"/>
    <cellStyle name="Normal 9" xfId="211"/>
    <cellStyle name="Normal 90" xfId="212"/>
    <cellStyle name="Normal 91" xfId="213"/>
    <cellStyle name="Normal 92" xfId="214"/>
    <cellStyle name="Normal 92 2" xfId="215"/>
    <cellStyle name="Normal 92 3" xfId="216"/>
    <cellStyle name="Normal 92_Backup ราคากลาง - สาขาบ้านผือ อุดรธานี" xfId="217"/>
    <cellStyle name="Normal_ราคากลางปรับปรุงอาคารสำนักงาน (ฟอร์มใหม่) สาขาบึงกาฬ" xfId="218"/>
    <cellStyle name="ParaBirimi [0]_RESULTS" xfId="219"/>
    <cellStyle name="ParaBirimi_RESULTS" xfId="220"/>
    <cellStyle name="Percent [0]" xfId="222"/>
    <cellStyle name="Percent [00]" xfId="223"/>
    <cellStyle name="Percent [2]" xfId="224"/>
    <cellStyle name="Percent 2" xfId="225"/>
    <cellStyle name="Percent 3" xfId="226"/>
    <cellStyle name="PrePop Currency (0)" xfId="227"/>
    <cellStyle name="PrePop Currency (0) 2" xfId="228"/>
    <cellStyle name="PrePop Currency (2)" xfId="229"/>
    <cellStyle name="PrePop Units (0)" xfId="230"/>
    <cellStyle name="PrePop Units (0) 2" xfId="231"/>
    <cellStyle name="PrePop Units (1)" xfId="232"/>
    <cellStyle name="PrePop Units (1) 2" xfId="233"/>
    <cellStyle name="PrePop Units (2)" xfId="234"/>
    <cellStyle name="report_title" xfId="235"/>
    <cellStyle name="Text Indent A" xfId="236"/>
    <cellStyle name="Text Indent B" xfId="237"/>
    <cellStyle name="Text Indent C" xfId="238"/>
    <cellStyle name="Virg? [0]_RESULTS" xfId="239"/>
    <cellStyle name="Virg?_RESULTS" xfId="240"/>
    <cellStyle name="การคำนวณ 2" xfId="241"/>
    <cellStyle name="การคำนวณ 2 2" xfId="242"/>
    <cellStyle name="การคำนวณ 2 3" xfId="243"/>
    <cellStyle name="การคำนวณ 2 4" xfId="244"/>
    <cellStyle name="การคำนวณ 2 5" xfId="245"/>
    <cellStyle name="การคำนวณ 2 6" xfId="246"/>
    <cellStyle name="การคำนวณ 2 7" xfId="247"/>
    <cellStyle name="การคำนวณ 3" xfId="248"/>
    <cellStyle name="การคำนวณ 3 2" xfId="249"/>
    <cellStyle name="การคำนวณ 3 3" xfId="250"/>
    <cellStyle name="การคำนวณ 3 4" xfId="251"/>
    <cellStyle name="การคำนวณ 3 5" xfId="252"/>
    <cellStyle name="การคำนวณ 3 6" xfId="253"/>
    <cellStyle name="การคำนวณ 3 7" xfId="254"/>
    <cellStyle name="การคำนวณ 4" xfId="255"/>
    <cellStyle name="การคำนวณ 5" xfId="256"/>
    <cellStyle name="การคำนวณ 6" xfId="257"/>
    <cellStyle name="การคำนวณ 7" xfId="258"/>
    <cellStyle name="การคำนวณ 8" xfId="259"/>
    <cellStyle name="การคำนวณ 9" xfId="260"/>
    <cellStyle name="ข้อความเตือน 2" xfId="261"/>
    <cellStyle name="ข้อความเตือน 3" xfId="262"/>
    <cellStyle name="ข้อความอธิบาย 2" xfId="263"/>
    <cellStyle name="ข้อความอธิบาย 3" xfId="264"/>
    <cellStyle name="เครื่องหมายจุลภาค" xfId="67" builtinId="3"/>
    <cellStyle name="เครื่องหมายจุลภาค 18" xfId="265"/>
    <cellStyle name="เครื่องหมายจุลภาค 2 2" xfId="266"/>
    <cellStyle name="เครื่องหมายจุลภาค 3" xfId="267"/>
    <cellStyle name="ชื่อเรื่อง 2" xfId="268"/>
    <cellStyle name="ชื่อเรื่อง 3" xfId="269"/>
    <cellStyle name="เซลล์ตรวจสอบ 2" xfId="270"/>
    <cellStyle name="เซลล์ตรวจสอบ 3" xfId="271"/>
    <cellStyle name="เซลล์ที่มีการเชื่อมโยง" xfId="272"/>
    <cellStyle name="เซลล์ที่มีการเชื่อมโยง 2" xfId="273"/>
    <cellStyle name="เซลล์ที่มีการเชื่อมโยง 3" xfId="274"/>
    <cellStyle name="เซลล์ที่มีลิงก์" xfId="394" builtinId="24" hidden="1"/>
    <cellStyle name="ดี 2" xfId="275"/>
    <cellStyle name="ดี 3" xfId="276"/>
    <cellStyle name="ปกติ" xfId="0" builtinId="0"/>
    <cellStyle name="ปกติ 18" xfId="277"/>
    <cellStyle name="ปกติ 2" xfId="278"/>
    <cellStyle name="ปกติ 2 2" xfId="279"/>
    <cellStyle name="ปกติ 2 3" xfId="280"/>
    <cellStyle name="ปกติ 2 4" xfId="281"/>
    <cellStyle name="ปกติ 2_Backup ราคากลาง - สาขาบ้านผือ อุดรธานี" xfId="282"/>
    <cellStyle name="ปกติ 3" xfId="283"/>
    <cellStyle name="ปกติ 4" xfId="284"/>
    <cellStyle name="ปกติ 8" xfId="285"/>
    <cellStyle name="ปกติ_Sheet1" xfId="286"/>
    <cellStyle name="ปกติ_ใบรวมแบบใหม่(น้านพ)" xfId="287"/>
    <cellStyle name="ปกติ_ใบรวมแบบใหม่(น้านพ) 2" xfId="288"/>
    <cellStyle name="ปกติ_สนจ. ตราด (สบอ)" xfId="289"/>
    <cellStyle name="ป้อนค่า 2" xfId="290"/>
    <cellStyle name="ป้อนค่า 2 2" xfId="291"/>
    <cellStyle name="ป้อนค่า 2 3" xfId="292"/>
    <cellStyle name="ป้อนค่า 2 4" xfId="293"/>
    <cellStyle name="ป้อนค่า 2 5" xfId="294"/>
    <cellStyle name="ป้อนค่า 2 6" xfId="295"/>
    <cellStyle name="ป้อนค่า 2 7" xfId="296"/>
    <cellStyle name="ป้อนค่า 3" xfId="297"/>
    <cellStyle name="ป้อนค่า 3 2" xfId="298"/>
    <cellStyle name="ป้อนค่า 3 3" xfId="299"/>
    <cellStyle name="ป้อนค่า 3 4" xfId="300"/>
    <cellStyle name="ป้อนค่า 3 5" xfId="301"/>
    <cellStyle name="ป้อนค่า 3 6" xfId="302"/>
    <cellStyle name="ป้อนค่า 3 7" xfId="303"/>
    <cellStyle name="ป้อนค่า 4" xfId="304"/>
    <cellStyle name="ป้อนค่า 5" xfId="305"/>
    <cellStyle name="ป้อนค่า 6" xfId="306"/>
    <cellStyle name="ป้อนค่า 7" xfId="307"/>
    <cellStyle name="ป้อนค่า 8" xfId="308"/>
    <cellStyle name="ป้อนค่า 9" xfId="309"/>
    <cellStyle name="ปานกลาง 2" xfId="310"/>
    <cellStyle name="ปานกลาง 3" xfId="311"/>
    <cellStyle name="เปอร์เซ็นต์" xfId="221" builtinId="5"/>
    <cellStyle name="ผลรวม 2" xfId="312"/>
    <cellStyle name="ผลรวม 2 2" xfId="313"/>
    <cellStyle name="ผลรวม 2 3" xfId="314"/>
    <cellStyle name="ผลรวม 2 4" xfId="315"/>
    <cellStyle name="ผลรวม 2 5" xfId="316"/>
    <cellStyle name="ผลรวม 2 6" xfId="317"/>
    <cellStyle name="ผลรวม 2 7" xfId="318"/>
    <cellStyle name="ผลรวม 3" xfId="319"/>
    <cellStyle name="ผลรวม 3 2" xfId="320"/>
    <cellStyle name="ผลรวม 3 3" xfId="321"/>
    <cellStyle name="ผลรวม 3 4" xfId="322"/>
    <cellStyle name="ผลรวม 3 5" xfId="323"/>
    <cellStyle name="ผลรวม 3 6" xfId="324"/>
    <cellStyle name="ผลรวม 3 7" xfId="325"/>
    <cellStyle name="ผลรวม 4" xfId="326"/>
    <cellStyle name="ผลรวม 5" xfId="327"/>
    <cellStyle name="ผลรวม 6" xfId="328"/>
    <cellStyle name="ผลรวม 7" xfId="329"/>
    <cellStyle name="ผลรวม 8" xfId="330"/>
    <cellStyle name="ผลรวม 9" xfId="331"/>
    <cellStyle name="แย่ 2" xfId="332"/>
    <cellStyle name="แย่ 3" xfId="333"/>
    <cellStyle name="ส่วนที่ถูกเน้น1 2" xfId="334"/>
    <cellStyle name="ส่วนที่ถูกเน้น1 3" xfId="335"/>
    <cellStyle name="ส่วนที่ถูกเน้น2 2" xfId="336"/>
    <cellStyle name="ส่วนที่ถูกเน้น2 3" xfId="337"/>
    <cellStyle name="ส่วนที่ถูกเน้น3 2" xfId="338"/>
    <cellStyle name="ส่วนที่ถูกเน้น3 3" xfId="339"/>
    <cellStyle name="ส่วนที่ถูกเน้น4 2" xfId="340"/>
    <cellStyle name="ส่วนที่ถูกเน้น4 3" xfId="341"/>
    <cellStyle name="ส่วนที่ถูกเน้น5 2" xfId="342"/>
    <cellStyle name="ส่วนที่ถูกเน้น5 3" xfId="343"/>
    <cellStyle name="ส่วนที่ถูกเน้น6 2" xfId="344"/>
    <cellStyle name="ส่วนที่ถูกเน้น6 3" xfId="345"/>
    <cellStyle name="แสดงผล 2" xfId="346"/>
    <cellStyle name="แสดงผล 2 2" xfId="347"/>
    <cellStyle name="แสดงผล 2 3" xfId="348"/>
    <cellStyle name="แสดงผล 2 4" xfId="349"/>
    <cellStyle name="แสดงผล 2 5" xfId="350"/>
    <cellStyle name="แสดงผล 2 6" xfId="351"/>
    <cellStyle name="แสดงผล 2 7" xfId="352"/>
    <cellStyle name="แสดงผล 3" xfId="353"/>
    <cellStyle name="แสดงผล 3 2" xfId="354"/>
    <cellStyle name="แสดงผล 3 3" xfId="355"/>
    <cellStyle name="แสดงผล 3 4" xfId="356"/>
    <cellStyle name="แสดงผล 3 5" xfId="357"/>
    <cellStyle name="แสดงผล 3 6" xfId="358"/>
    <cellStyle name="แสดงผล 3 7" xfId="359"/>
    <cellStyle name="แสดงผล 4" xfId="360"/>
    <cellStyle name="แสดงผล 5" xfId="361"/>
    <cellStyle name="แสดงผล 6" xfId="362"/>
    <cellStyle name="แสดงผล 7" xfId="363"/>
    <cellStyle name="แสดงผล 8" xfId="364"/>
    <cellStyle name="แสดงผล 9" xfId="365"/>
    <cellStyle name="หมายเหตุ 2" xfId="366"/>
    <cellStyle name="หมายเหตุ 2 2" xfId="367"/>
    <cellStyle name="หมายเหตุ 2 3" xfId="368"/>
    <cellStyle name="หมายเหตุ 2 4" xfId="369"/>
    <cellStyle name="หมายเหตุ 2 5" xfId="370"/>
    <cellStyle name="หมายเหตุ 2 6" xfId="371"/>
    <cellStyle name="หมายเหตุ 2 7" xfId="372"/>
    <cellStyle name="หมายเหตุ 3" xfId="373"/>
    <cellStyle name="หมายเหตุ 3 2" xfId="374"/>
    <cellStyle name="หมายเหตุ 3 3" xfId="375"/>
    <cellStyle name="หมายเหตุ 3 4" xfId="376"/>
    <cellStyle name="หมายเหตุ 3 5" xfId="377"/>
    <cellStyle name="หมายเหตุ 3 6" xfId="378"/>
    <cellStyle name="หมายเหตุ 3 7" xfId="379"/>
    <cellStyle name="หมายเหตุ 4" xfId="380"/>
    <cellStyle name="หมายเหตุ 5" xfId="381"/>
    <cellStyle name="หมายเหตุ 6" xfId="382"/>
    <cellStyle name="หมายเหตุ 7" xfId="383"/>
    <cellStyle name="หมายเหตุ 8" xfId="384"/>
    <cellStyle name="หมายเหตุ 9" xfId="385"/>
    <cellStyle name="หัวเรื่อง 1 2" xfId="386"/>
    <cellStyle name="หัวเรื่อง 1 3" xfId="387"/>
    <cellStyle name="หัวเรื่อง 2 2" xfId="388"/>
    <cellStyle name="หัวเรื่อง 2 3" xfId="389"/>
    <cellStyle name="หัวเรื่อง 3 2" xfId="390"/>
    <cellStyle name="หัวเรื่อง 3 3" xfId="391"/>
    <cellStyle name="หัวเรื่อง 4 2" xfId="392"/>
    <cellStyle name="หัวเรื่อง 4 3" xfId="3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657225</xdr:colOff>
      <xdr:row>11</xdr:row>
      <xdr:rowOff>200025</xdr:rowOff>
    </xdr:from>
    <xdr:to>
      <xdr:col>12</xdr:col>
      <xdr:colOff>371475</xdr:colOff>
      <xdr:row>39</xdr:row>
      <xdr:rowOff>28575</xdr:rowOff>
    </xdr:to>
    <xdr:pic>
      <xdr:nvPicPr>
        <xdr:cNvPr id="4132" name="รูปภาพ 1">
          <a:extLst>
            <a:ext uri="{FF2B5EF4-FFF2-40B4-BE49-F238E27FC236}">
              <a16:creationId xmlns="" xmlns:a16="http://schemas.microsoft.com/office/drawing/2014/main" id="{BB717396-C52B-DE7B-0714-E6989A12F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04" t="18001" r="36116" b="5766"/>
        <a:stretch>
          <a:fillRect/>
        </a:stretch>
      </xdr:blipFill>
      <xdr:spPr bwMode="auto">
        <a:xfrm>
          <a:off x="8924925" y="3057525"/>
          <a:ext cx="5210175" cy="701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2419350</xdr:colOff>
      <xdr:row>64</xdr:row>
      <xdr:rowOff>0</xdr:rowOff>
    </xdr:from>
    <xdr:to>
      <xdr:col>1</xdr:col>
      <xdr:colOff>2486025</xdr:colOff>
      <xdr:row>64</xdr:row>
      <xdr:rowOff>180975</xdr:rowOff>
    </xdr:to>
    <xdr:sp macro="" textlink="">
      <xdr:nvSpPr>
        <xdr:cNvPr id="10790" name="Text Box 88">
          <a:extLst>
            <a:ext uri="{FF2B5EF4-FFF2-40B4-BE49-F238E27FC236}">
              <a16:creationId xmlns="" xmlns:a16="http://schemas.microsoft.com/office/drawing/2014/main" id="{23FAD7C0-DCEC-7419-BDEB-CFE3A2FF45C9}"/>
            </a:ext>
          </a:extLst>
        </xdr:cNvPr>
        <xdr:cNvSpPr txBox="1">
          <a:spLocks noChangeArrowheads="1"/>
        </xdr:cNvSpPr>
      </xdr:nvSpPr>
      <xdr:spPr bwMode="auto">
        <a:xfrm>
          <a:off x="2952750" y="171545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64</xdr:row>
      <xdr:rowOff>0</xdr:rowOff>
    </xdr:from>
    <xdr:to>
      <xdr:col>1</xdr:col>
      <xdr:colOff>2486025</xdr:colOff>
      <xdr:row>64</xdr:row>
      <xdr:rowOff>180975</xdr:rowOff>
    </xdr:to>
    <xdr:sp macro="" textlink="">
      <xdr:nvSpPr>
        <xdr:cNvPr id="10791" name="Text Box 89">
          <a:extLst>
            <a:ext uri="{FF2B5EF4-FFF2-40B4-BE49-F238E27FC236}">
              <a16:creationId xmlns="" xmlns:a16="http://schemas.microsoft.com/office/drawing/2014/main" id="{8F340F47-6E7D-0AEA-1618-C271E0ED30AE}"/>
            </a:ext>
          </a:extLst>
        </xdr:cNvPr>
        <xdr:cNvSpPr txBox="1">
          <a:spLocks noChangeArrowheads="1"/>
        </xdr:cNvSpPr>
      </xdr:nvSpPr>
      <xdr:spPr bwMode="auto">
        <a:xfrm>
          <a:off x="2952750" y="171545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65</xdr:row>
      <xdr:rowOff>0</xdr:rowOff>
    </xdr:from>
    <xdr:to>
      <xdr:col>1</xdr:col>
      <xdr:colOff>2486025</xdr:colOff>
      <xdr:row>65</xdr:row>
      <xdr:rowOff>180975</xdr:rowOff>
    </xdr:to>
    <xdr:sp macro="" textlink="">
      <xdr:nvSpPr>
        <xdr:cNvPr id="10792" name="Text Box 90">
          <a:extLst>
            <a:ext uri="{FF2B5EF4-FFF2-40B4-BE49-F238E27FC236}">
              <a16:creationId xmlns="" xmlns:a16="http://schemas.microsoft.com/office/drawing/2014/main" id="{EE7274DC-1C69-AD3E-EB53-F8F846EF9B45}"/>
            </a:ext>
          </a:extLst>
        </xdr:cNvPr>
        <xdr:cNvSpPr txBox="1">
          <a:spLocks noChangeArrowheads="1"/>
        </xdr:cNvSpPr>
      </xdr:nvSpPr>
      <xdr:spPr bwMode="auto">
        <a:xfrm>
          <a:off x="2952750" y="174212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65</xdr:row>
      <xdr:rowOff>0</xdr:rowOff>
    </xdr:from>
    <xdr:to>
      <xdr:col>1</xdr:col>
      <xdr:colOff>2486025</xdr:colOff>
      <xdr:row>65</xdr:row>
      <xdr:rowOff>180975</xdr:rowOff>
    </xdr:to>
    <xdr:sp macro="" textlink="">
      <xdr:nvSpPr>
        <xdr:cNvPr id="10793" name="Text Box 91">
          <a:extLst>
            <a:ext uri="{FF2B5EF4-FFF2-40B4-BE49-F238E27FC236}">
              <a16:creationId xmlns="" xmlns:a16="http://schemas.microsoft.com/office/drawing/2014/main" id="{81A6DC51-41F5-E754-36EA-C61D15D301FF}"/>
            </a:ext>
          </a:extLst>
        </xdr:cNvPr>
        <xdr:cNvSpPr txBox="1">
          <a:spLocks noChangeArrowheads="1"/>
        </xdr:cNvSpPr>
      </xdr:nvSpPr>
      <xdr:spPr bwMode="auto">
        <a:xfrm>
          <a:off x="2952750" y="174212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66</xdr:row>
      <xdr:rowOff>0</xdr:rowOff>
    </xdr:from>
    <xdr:to>
      <xdr:col>1</xdr:col>
      <xdr:colOff>2486025</xdr:colOff>
      <xdr:row>66</xdr:row>
      <xdr:rowOff>180975</xdr:rowOff>
    </xdr:to>
    <xdr:sp macro="" textlink="">
      <xdr:nvSpPr>
        <xdr:cNvPr id="10794" name="Text Box 90">
          <a:extLst>
            <a:ext uri="{FF2B5EF4-FFF2-40B4-BE49-F238E27FC236}">
              <a16:creationId xmlns="" xmlns:a16="http://schemas.microsoft.com/office/drawing/2014/main" id="{058A71F9-C856-FF12-D195-56163E90E4E5}"/>
            </a:ext>
          </a:extLst>
        </xdr:cNvPr>
        <xdr:cNvSpPr txBox="1">
          <a:spLocks noChangeArrowheads="1"/>
        </xdr:cNvSpPr>
      </xdr:nvSpPr>
      <xdr:spPr bwMode="auto">
        <a:xfrm>
          <a:off x="2952750" y="176879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66</xdr:row>
      <xdr:rowOff>0</xdr:rowOff>
    </xdr:from>
    <xdr:to>
      <xdr:col>1</xdr:col>
      <xdr:colOff>2486025</xdr:colOff>
      <xdr:row>66</xdr:row>
      <xdr:rowOff>180975</xdr:rowOff>
    </xdr:to>
    <xdr:sp macro="" textlink="">
      <xdr:nvSpPr>
        <xdr:cNvPr id="10795" name="Text Box 91">
          <a:extLst>
            <a:ext uri="{FF2B5EF4-FFF2-40B4-BE49-F238E27FC236}">
              <a16:creationId xmlns="" xmlns:a16="http://schemas.microsoft.com/office/drawing/2014/main" id="{709338FA-F176-EE37-6917-535ECB35F26F}"/>
            </a:ext>
          </a:extLst>
        </xdr:cNvPr>
        <xdr:cNvSpPr txBox="1">
          <a:spLocks noChangeArrowheads="1"/>
        </xdr:cNvSpPr>
      </xdr:nvSpPr>
      <xdr:spPr bwMode="auto">
        <a:xfrm>
          <a:off x="2952750" y="176879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67</xdr:row>
      <xdr:rowOff>0</xdr:rowOff>
    </xdr:from>
    <xdr:to>
      <xdr:col>1</xdr:col>
      <xdr:colOff>2486025</xdr:colOff>
      <xdr:row>67</xdr:row>
      <xdr:rowOff>180975</xdr:rowOff>
    </xdr:to>
    <xdr:sp macro="" textlink="">
      <xdr:nvSpPr>
        <xdr:cNvPr id="10796" name="Text Box 90">
          <a:extLst>
            <a:ext uri="{FF2B5EF4-FFF2-40B4-BE49-F238E27FC236}">
              <a16:creationId xmlns="" xmlns:a16="http://schemas.microsoft.com/office/drawing/2014/main" id="{2C72E5F3-1691-C00C-44BF-360B3650663D}"/>
            </a:ext>
          </a:extLst>
        </xdr:cNvPr>
        <xdr:cNvSpPr txBox="1">
          <a:spLocks noChangeArrowheads="1"/>
        </xdr:cNvSpPr>
      </xdr:nvSpPr>
      <xdr:spPr bwMode="auto">
        <a:xfrm>
          <a:off x="2952750" y="179546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67</xdr:row>
      <xdr:rowOff>0</xdr:rowOff>
    </xdr:from>
    <xdr:to>
      <xdr:col>1</xdr:col>
      <xdr:colOff>2486025</xdr:colOff>
      <xdr:row>67</xdr:row>
      <xdr:rowOff>180975</xdr:rowOff>
    </xdr:to>
    <xdr:sp macro="" textlink="">
      <xdr:nvSpPr>
        <xdr:cNvPr id="10797" name="Text Box 91">
          <a:extLst>
            <a:ext uri="{FF2B5EF4-FFF2-40B4-BE49-F238E27FC236}">
              <a16:creationId xmlns="" xmlns:a16="http://schemas.microsoft.com/office/drawing/2014/main" id="{539C23BF-F1F5-A104-466C-B850086C51C2}"/>
            </a:ext>
          </a:extLst>
        </xdr:cNvPr>
        <xdr:cNvSpPr txBox="1">
          <a:spLocks noChangeArrowheads="1"/>
        </xdr:cNvSpPr>
      </xdr:nvSpPr>
      <xdr:spPr bwMode="auto">
        <a:xfrm>
          <a:off x="2952750" y="179546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68</xdr:row>
      <xdr:rowOff>0</xdr:rowOff>
    </xdr:from>
    <xdr:to>
      <xdr:col>1</xdr:col>
      <xdr:colOff>2486025</xdr:colOff>
      <xdr:row>68</xdr:row>
      <xdr:rowOff>180975</xdr:rowOff>
    </xdr:to>
    <xdr:sp macro="" textlink="">
      <xdr:nvSpPr>
        <xdr:cNvPr id="10798" name="Text Box 90">
          <a:extLst>
            <a:ext uri="{FF2B5EF4-FFF2-40B4-BE49-F238E27FC236}">
              <a16:creationId xmlns="" xmlns:a16="http://schemas.microsoft.com/office/drawing/2014/main" id="{1A8A24C7-2832-A311-879F-4CFC7A0A4959}"/>
            </a:ext>
          </a:extLst>
        </xdr:cNvPr>
        <xdr:cNvSpPr txBox="1">
          <a:spLocks noChangeArrowheads="1"/>
        </xdr:cNvSpPr>
      </xdr:nvSpPr>
      <xdr:spPr bwMode="auto">
        <a:xfrm>
          <a:off x="2952750" y="182213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68</xdr:row>
      <xdr:rowOff>0</xdr:rowOff>
    </xdr:from>
    <xdr:to>
      <xdr:col>1</xdr:col>
      <xdr:colOff>2486025</xdr:colOff>
      <xdr:row>68</xdr:row>
      <xdr:rowOff>180975</xdr:rowOff>
    </xdr:to>
    <xdr:sp macro="" textlink="">
      <xdr:nvSpPr>
        <xdr:cNvPr id="10799" name="Text Box 91">
          <a:extLst>
            <a:ext uri="{FF2B5EF4-FFF2-40B4-BE49-F238E27FC236}">
              <a16:creationId xmlns="" xmlns:a16="http://schemas.microsoft.com/office/drawing/2014/main" id="{416E7808-12BA-AEBB-0F1B-2EC5D6DA76B3}"/>
            </a:ext>
          </a:extLst>
        </xdr:cNvPr>
        <xdr:cNvSpPr txBox="1">
          <a:spLocks noChangeArrowheads="1"/>
        </xdr:cNvSpPr>
      </xdr:nvSpPr>
      <xdr:spPr bwMode="auto">
        <a:xfrm>
          <a:off x="2952750" y="182213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69</xdr:row>
      <xdr:rowOff>0</xdr:rowOff>
    </xdr:from>
    <xdr:to>
      <xdr:col>1</xdr:col>
      <xdr:colOff>2486025</xdr:colOff>
      <xdr:row>69</xdr:row>
      <xdr:rowOff>180975</xdr:rowOff>
    </xdr:to>
    <xdr:sp macro="" textlink="">
      <xdr:nvSpPr>
        <xdr:cNvPr id="10800" name="Text Box 90">
          <a:extLst>
            <a:ext uri="{FF2B5EF4-FFF2-40B4-BE49-F238E27FC236}">
              <a16:creationId xmlns="" xmlns:a16="http://schemas.microsoft.com/office/drawing/2014/main" id="{935AC829-EAA4-7FCB-18DC-930237A295DF}"/>
            </a:ext>
          </a:extLst>
        </xdr:cNvPr>
        <xdr:cNvSpPr txBox="1">
          <a:spLocks noChangeArrowheads="1"/>
        </xdr:cNvSpPr>
      </xdr:nvSpPr>
      <xdr:spPr bwMode="auto">
        <a:xfrm>
          <a:off x="2952750" y="184880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69</xdr:row>
      <xdr:rowOff>0</xdr:rowOff>
    </xdr:from>
    <xdr:to>
      <xdr:col>1</xdr:col>
      <xdr:colOff>2486025</xdr:colOff>
      <xdr:row>69</xdr:row>
      <xdr:rowOff>180975</xdr:rowOff>
    </xdr:to>
    <xdr:sp macro="" textlink="">
      <xdr:nvSpPr>
        <xdr:cNvPr id="10801" name="Text Box 91">
          <a:extLst>
            <a:ext uri="{FF2B5EF4-FFF2-40B4-BE49-F238E27FC236}">
              <a16:creationId xmlns="" xmlns:a16="http://schemas.microsoft.com/office/drawing/2014/main" id="{D1F0046D-9E63-65BD-3E17-43DFB6AE82CD}"/>
            </a:ext>
          </a:extLst>
        </xdr:cNvPr>
        <xdr:cNvSpPr txBox="1">
          <a:spLocks noChangeArrowheads="1"/>
        </xdr:cNvSpPr>
      </xdr:nvSpPr>
      <xdr:spPr bwMode="auto">
        <a:xfrm>
          <a:off x="2952750" y="184880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70</xdr:row>
      <xdr:rowOff>0</xdr:rowOff>
    </xdr:from>
    <xdr:to>
      <xdr:col>1</xdr:col>
      <xdr:colOff>2486025</xdr:colOff>
      <xdr:row>70</xdr:row>
      <xdr:rowOff>180975</xdr:rowOff>
    </xdr:to>
    <xdr:sp macro="" textlink="">
      <xdr:nvSpPr>
        <xdr:cNvPr id="10802" name="Text Box 90">
          <a:extLst>
            <a:ext uri="{FF2B5EF4-FFF2-40B4-BE49-F238E27FC236}">
              <a16:creationId xmlns="" xmlns:a16="http://schemas.microsoft.com/office/drawing/2014/main" id="{CAFA4F37-497B-C442-7898-843C55D63D9C}"/>
            </a:ext>
          </a:extLst>
        </xdr:cNvPr>
        <xdr:cNvSpPr txBox="1">
          <a:spLocks noChangeArrowheads="1"/>
        </xdr:cNvSpPr>
      </xdr:nvSpPr>
      <xdr:spPr bwMode="auto">
        <a:xfrm>
          <a:off x="2952750" y="187547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2419350</xdr:colOff>
      <xdr:row>70</xdr:row>
      <xdr:rowOff>0</xdr:rowOff>
    </xdr:from>
    <xdr:to>
      <xdr:col>1</xdr:col>
      <xdr:colOff>2486025</xdr:colOff>
      <xdr:row>70</xdr:row>
      <xdr:rowOff>180975</xdr:rowOff>
    </xdr:to>
    <xdr:sp macro="" textlink="">
      <xdr:nvSpPr>
        <xdr:cNvPr id="10803" name="Text Box 91">
          <a:extLst>
            <a:ext uri="{FF2B5EF4-FFF2-40B4-BE49-F238E27FC236}">
              <a16:creationId xmlns="" xmlns:a16="http://schemas.microsoft.com/office/drawing/2014/main" id="{5125769E-EAB3-7968-25C5-721033433215}"/>
            </a:ext>
          </a:extLst>
        </xdr:cNvPr>
        <xdr:cNvSpPr txBox="1">
          <a:spLocks noChangeArrowheads="1"/>
        </xdr:cNvSpPr>
      </xdr:nvSpPr>
      <xdr:spPr bwMode="auto">
        <a:xfrm>
          <a:off x="2952750" y="18754725"/>
          <a:ext cx="666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AC/Desktop/&#3649;&#3610;&#3610;&#3648;&#3623;&#3637;&#3618;&#3591;&#3627;&#3609;&#3629;&#3591;&#3621;&#3656;&#3629;&#3591;/&#3619;&#3634;&#3588;&#3634;&#3585;&#3621;&#3634;&#3591;&#3591;&#3634;&#3609;&#3585;&#3656;&#3629;&#3626;&#3619;&#3657;&#3634;&#3591;%20&#3626;&#3634;&#3586;&#3634;&#3648;&#3623;&#3637;&#3618;&#3591;&#3627;&#3609;&#3656;&#3629;&#3591;&#3621;&#3656;&#3629;&#3591;%20&#3592;.&#3621;&#3635;&#3614;&#3641;&#360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6"/>
      <sheetName val="ปร.5(ก)"/>
      <sheetName val="รวม "/>
      <sheetName val="โครงสร้าง"/>
      <sheetName val="สถาปัตยกรรม"/>
      <sheetName val="สุขาภิบาล"/>
      <sheetName val="ไฟฟ้า"/>
      <sheetName val="ปรับอากาศ"/>
      <sheetName val="อาคารเก็บเอกสาร"/>
      <sheetName val="ห้องน้ำลูกค้า"/>
      <sheetName val="อาคารที่จอดรถยนต์"/>
      <sheetName val="งานป้าย Pole sign"/>
      <sheetName val="งานกลุ่ม 2"/>
      <sheetName val="ผังบริเวณ"/>
      <sheetName val="ปร.5(ข)"/>
      <sheetName val="ปร.4."/>
      <sheetName val="ปร.4(พ)"/>
      <sheetName val="เหตุผล"/>
      <sheetName val="งวด"/>
    </sheetNames>
    <sheetDataSet>
      <sheetData sheetId="0"/>
      <sheetData sheetId="1"/>
      <sheetData sheetId="2">
        <row r="5">
          <cell r="A5" t="str">
            <v>หน่วยงานเจ้าของโครงการ/งานก่อสร้าง    ธนาคารเพื่อการเกษตรและสหกรณ์การเกษตร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BreakPreview" topLeftCell="A4" zoomScaleNormal="100" zoomScaleSheetLayoutView="100" workbookViewId="0">
      <selection activeCell="H25" sqref="H25"/>
    </sheetView>
  </sheetViews>
  <sheetFormatPr defaultRowHeight="21" customHeight="1"/>
  <cols>
    <col min="1" max="1" width="4.42578125" style="111" customWidth="1"/>
    <col min="2" max="2" width="4.85546875" style="111" customWidth="1"/>
    <col min="3" max="4" width="9.140625" style="111" customWidth="1"/>
    <col min="5" max="5" width="24" style="111" customWidth="1"/>
    <col min="6" max="7" width="7.7109375" style="111" customWidth="1"/>
    <col min="8" max="8" width="20.85546875" style="111" customWidth="1"/>
    <col min="9" max="9" width="7.7109375" style="111" customWidth="1"/>
    <col min="10" max="10" width="7.42578125" style="111" customWidth="1"/>
    <col min="11" max="16384" width="9.140625" style="111"/>
  </cols>
  <sheetData>
    <row r="1" spans="1:10" ht="21" customHeight="1">
      <c r="I1" s="472" t="s">
        <v>0</v>
      </c>
      <c r="J1" s="472"/>
    </row>
    <row r="2" spans="1:10" ht="21" customHeight="1">
      <c r="A2" s="472" t="s">
        <v>1</v>
      </c>
      <c r="B2" s="472"/>
      <c r="C2" s="472"/>
      <c r="D2" s="472"/>
      <c r="E2" s="472"/>
      <c r="F2" s="472"/>
      <c r="G2" s="472"/>
      <c r="H2" s="472"/>
      <c r="I2" s="472"/>
      <c r="J2" s="472"/>
    </row>
    <row r="4" spans="1:10" ht="21" customHeight="1">
      <c r="A4" s="446"/>
      <c r="B4" s="447"/>
      <c r="C4" s="447"/>
      <c r="D4" s="447"/>
      <c r="E4" s="447"/>
      <c r="F4" s="447"/>
      <c r="G4" s="447"/>
      <c r="H4" s="447"/>
      <c r="I4" s="447"/>
      <c r="J4" s="448"/>
    </row>
    <row r="5" spans="1:10" ht="21" customHeight="1">
      <c r="A5" s="110" t="s">
        <v>2</v>
      </c>
      <c r="D5" s="111" t="s">
        <v>3</v>
      </c>
      <c r="J5" s="112"/>
    </row>
    <row r="6" spans="1:10" ht="21" customHeight="1">
      <c r="A6" s="113"/>
      <c r="D6" s="111" t="s">
        <v>4</v>
      </c>
      <c r="E6" s="111" t="s">
        <v>5</v>
      </c>
      <c r="J6" s="112"/>
    </row>
    <row r="7" spans="1:10" ht="21" customHeight="1">
      <c r="A7" s="110" t="s">
        <v>6</v>
      </c>
      <c r="E7" s="111" t="s">
        <v>7</v>
      </c>
      <c r="J7" s="112"/>
    </row>
    <row r="8" spans="1:10" ht="21" customHeight="1">
      <c r="A8" s="110" t="s">
        <v>8</v>
      </c>
      <c r="E8" s="280">
        <v>1100000</v>
      </c>
      <c r="F8" s="111" t="s">
        <v>9</v>
      </c>
      <c r="J8" s="112"/>
    </row>
    <row r="9" spans="1:10" ht="21" customHeight="1">
      <c r="A9" s="110" t="s">
        <v>10</v>
      </c>
      <c r="J9" s="112"/>
    </row>
    <row r="10" spans="1:10" ht="21" customHeight="1">
      <c r="A10" s="113"/>
      <c r="B10" s="111">
        <v>4.0999999999999996</v>
      </c>
      <c r="C10" s="111" t="s">
        <v>3</v>
      </c>
      <c r="J10" s="112"/>
    </row>
    <row r="11" spans="1:10" ht="21" customHeight="1">
      <c r="A11" s="113"/>
      <c r="B11" s="111">
        <v>4.2</v>
      </c>
      <c r="J11" s="112"/>
    </row>
    <row r="12" spans="1:10" ht="21" customHeight="1">
      <c r="A12" s="113"/>
      <c r="B12" s="111">
        <v>4.3</v>
      </c>
      <c r="J12" s="112"/>
    </row>
    <row r="13" spans="1:10" ht="21" customHeight="1">
      <c r="A13" s="113"/>
      <c r="B13" s="111">
        <v>4.4000000000000004</v>
      </c>
      <c r="J13" s="112"/>
    </row>
    <row r="14" spans="1:10" ht="21" customHeight="1">
      <c r="A14" s="113"/>
      <c r="B14" s="111">
        <v>4.5</v>
      </c>
      <c r="J14" s="112"/>
    </row>
    <row r="15" spans="1:10" ht="21" customHeight="1">
      <c r="A15" s="110" t="s">
        <v>11</v>
      </c>
      <c r="G15" s="114" t="s">
        <v>12</v>
      </c>
      <c r="H15" s="170">
        <f>ปร.6!D15</f>
        <v>922197.61657205014</v>
      </c>
      <c r="I15" s="114" t="s">
        <v>9</v>
      </c>
      <c r="J15" s="112"/>
    </row>
    <row r="16" spans="1:10" ht="21" customHeight="1">
      <c r="A16" s="110" t="s">
        <v>11</v>
      </c>
      <c r="J16" s="112"/>
    </row>
    <row r="17" spans="1:10" ht="21" customHeight="1">
      <c r="A17" s="113"/>
      <c r="B17" s="111">
        <v>6.1</v>
      </c>
      <c r="C17" s="111" t="s">
        <v>13</v>
      </c>
      <c r="J17" s="112"/>
    </row>
    <row r="18" spans="1:10" ht="21" customHeight="1">
      <c r="A18" s="113"/>
      <c r="B18" s="111">
        <v>6.2</v>
      </c>
      <c r="C18" s="111" t="s">
        <v>14</v>
      </c>
      <c r="J18" s="112"/>
    </row>
    <row r="19" spans="1:10" ht="21" customHeight="1">
      <c r="A19" s="113"/>
      <c r="B19" s="111">
        <v>6.3</v>
      </c>
      <c r="C19" s="111" t="s">
        <v>15</v>
      </c>
      <c r="J19" s="112"/>
    </row>
    <row r="20" spans="1:10" ht="21" customHeight="1">
      <c r="A20" s="113"/>
      <c r="B20" s="111">
        <v>6.4</v>
      </c>
      <c r="C20" s="111" t="s">
        <v>16</v>
      </c>
      <c r="J20" s="112"/>
    </row>
    <row r="21" spans="1:10" ht="21" customHeight="1">
      <c r="A21" s="113"/>
      <c r="B21" s="111">
        <v>6.5</v>
      </c>
      <c r="C21" s="111" t="s">
        <v>15</v>
      </c>
      <c r="J21" s="112"/>
    </row>
    <row r="22" spans="1:10" ht="21" customHeight="1">
      <c r="A22" s="113"/>
      <c r="B22" s="111">
        <v>6.6</v>
      </c>
      <c r="J22" s="112"/>
    </row>
    <row r="23" spans="1:10" ht="21" customHeight="1">
      <c r="A23" s="110" t="s">
        <v>17</v>
      </c>
      <c r="J23" s="112"/>
    </row>
    <row r="24" spans="1:10" ht="21" customHeight="1">
      <c r="A24" s="113"/>
      <c r="B24" s="111">
        <v>7.1</v>
      </c>
      <c r="J24" s="112"/>
    </row>
    <row r="25" spans="1:10" ht="21" customHeight="1">
      <c r="A25" s="113"/>
      <c r="B25" s="111">
        <v>7.2</v>
      </c>
      <c r="J25" s="112"/>
    </row>
    <row r="26" spans="1:10" ht="21" customHeight="1">
      <c r="A26" s="113"/>
      <c r="B26" s="111">
        <v>7.3</v>
      </c>
      <c r="J26" s="112"/>
    </row>
    <row r="27" spans="1:10" ht="21" customHeight="1">
      <c r="A27" s="113"/>
      <c r="B27" s="111">
        <v>7.4</v>
      </c>
      <c r="J27" s="112"/>
    </row>
    <row r="28" spans="1:10" ht="21" customHeight="1">
      <c r="A28" s="113"/>
      <c r="B28" s="111">
        <v>7.5</v>
      </c>
      <c r="J28" s="112"/>
    </row>
    <row r="29" spans="1:10" ht="21" customHeight="1">
      <c r="A29" s="121"/>
      <c r="B29" s="122"/>
      <c r="C29" s="122"/>
      <c r="D29" s="122"/>
      <c r="E29" s="122"/>
      <c r="F29" s="122"/>
      <c r="G29" s="122"/>
      <c r="H29" s="122"/>
      <c r="I29" s="122"/>
      <c r="J29" s="123"/>
    </row>
  </sheetData>
  <mergeCells count="2">
    <mergeCell ref="A2:J2"/>
    <mergeCell ref="I1:J1"/>
  </mergeCells>
  <phoneticPr fontId="29" type="noConversion"/>
  <printOptions horizontalCentered="1"/>
  <pageMargins left="0.19685039370078741" right="0.19685039370078741" top="0.59055118110236227" bottom="0.15748031496062992" header="0.19685039370078741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opLeftCell="A16" workbookViewId="0">
      <selection sqref="A1:T31"/>
    </sheetView>
  </sheetViews>
  <sheetFormatPr defaultRowHeight="21"/>
  <cols>
    <col min="1" max="4" width="5.7109375" style="424" customWidth="1"/>
    <col min="5" max="5" width="6.7109375" style="424" customWidth="1"/>
    <col min="6" max="13" width="5.7109375" style="424" customWidth="1"/>
    <col min="14" max="14" width="4.7109375" style="424" customWidth="1"/>
    <col min="15" max="17" width="5.7109375" style="424" customWidth="1"/>
    <col min="18" max="20" width="4.7109375" style="424" customWidth="1"/>
    <col min="21" max="22" width="9.140625" style="424"/>
    <col min="23" max="23" width="11.85546875" style="424" bestFit="1" customWidth="1"/>
    <col min="24" max="24" width="12.42578125" style="424" bestFit="1" customWidth="1"/>
    <col min="25" max="25" width="9.140625" style="424" customWidth="1"/>
    <col min="26" max="16384" width="9.140625" style="424"/>
  </cols>
  <sheetData>
    <row r="1" spans="1:25" ht="24" customHeight="1">
      <c r="A1" s="570"/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570"/>
      <c r="S1" s="571" t="s">
        <v>297</v>
      </c>
      <c r="T1" s="571"/>
    </row>
    <row r="2" spans="1:25" ht="24" customHeight="1">
      <c r="A2" s="572" t="s">
        <v>298</v>
      </c>
      <c r="B2" s="572"/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  <c r="N2" s="572"/>
      <c r="O2" s="572"/>
      <c r="P2" s="572"/>
      <c r="Q2" s="572"/>
      <c r="R2" s="572"/>
      <c r="S2" s="572"/>
      <c r="T2" s="572"/>
      <c r="U2" s="425"/>
      <c r="V2" s="425"/>
      <c r="W2" s="425"/>
      <c r="X2" s="425"/>
      <c r="Y2" s="425"/>
    </row>
    <row r="3" spans="1:25" ht="24" customHeight="1">
      <c r="A3" s="572" t="s">
        <v>299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425"/>
      <c r="V3" s="425"/>
      <c r="W3" s="425"/>
      <c r="X3" s="425"/>
      <c r="Y3" s="425"/>
    </row>
    <row r="4" spans="1:25" ht="24" customHeight="1">
      <c r="A4" s="573" t="s">
        <v>29</v>
      </c>
      <c r="B4" s="573"/>
      <c r="C4" s="573"/>
      <c r="D4" s="573"/>
      <c r="E4" s="426" t="s">
        <v>300</v>
      </c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</row>
    <row r="5" spans="1:25" ht="24" customHeight="1">
      <c r="A5" s="427" t="s">
        <v>301</v>
      </c>
      <c r="B5" s="427"/>
      <c r="C5" s="427"/>
      <c r="D5" s="427"/>
      <c r="E5" s="428"/>
      <c r="F5" s="427"/>
      <c r="G5" s="427"/>
      <c r="H5" s="427"/>
      <c r="I5" s="427"/>
      <c r="J5" s="427"/>
      <c r="K5" s="427"/>
      <c r="L5" s="427"/>
      <c r="M5" s="427"/>
      <c r="N5" s="427"/>
      <c r="O5" s="427"/>
      <c r="P5" s="427"/>
      <c r="Q5" s="427"/>
      <c r="R5" s="427"/>
      <c r="S5" s="427"/>
      <c r="T5" s="427"/>
    </row>
    <row r="6" spans="1:25" ht="24" customHeight="1">
      <c r="A6" s="175" t="str">
        <f>ปร.6!A4</f>
        <v>สถานที่ก่อสร้าง    สำนักงาน ธ.ก.ส. สาขาย่อยกัลยาณิวัฒนา จังหวัดเชียงใหม่</v>
      </c>
      <c r="B6" s="427"/>
      <c r="C6" s="427"/>
      <c r="D6" s="427"/>
      <c r="E6" s="429"/>
      <c r="F6" s="427"/>
      <c r="G6" s="427"/>
      <c r="H6" s="427"/>
      <c r="I6" s="427"/>
      <c r="J6" s="427"/>
      <c r="K6" s="427"/>
      <c r="L6" s="427"/>
      <c r="M6" s="427"/>
      <c r="N6" s="66" t="s">
        <v>80</v>
      </c>
      <c r="O6" s="427"/>
      <c r="P6" s="569"/>
      <c r="Q6" s="569"/>
      <c r="R6" s="569"/>
      <c r="S6" s="569"/>
      <c r="T6" s="427"/>
    </row>
    <row r="7" spans="1:25" ht="24" customHeight="1">
      <c r="A7" s="427" t="s">
        <v>302</v>
      </c>
      <c r="B7" s="427"/>
      <c r="C7" s="427"/>
      <c r="D7" s="427"/>
      <c r="E7" s="429"/>
      <c r="F7" s="564" t="s">
        <v>303</v>
      </c>
      <c r="G7" s="564"/>
      <c r="H7" s="564"/>
      <c r="I7" s="564"/>
      <c r="J7" s="564"/>
      <c r="K7" s="564"/>
      <c r="L7" s="564"/>
      <c r="M7" s="564"/>
      <c r="N7" s="564"/>
      <c r="O7" s="564"/>
      <c r="P7" s="564"/>
      <c r="Q7" s="564"/>
      <c r="R7" s="564"/>
      <c r="S7" s="564"/>
      <c r="T7" s="564"/>
    </row>
    <row r="8" spans="1:25" ht="24" customHeight="1">
      <c r="A8" s="564" t="s">
        <v>304</v>
      </c>
      <c r="B8" s="564"/>
      <c r="C8" s="564"/>
      <c r="D8" s="564"/>
      <c r="E8" s="427" t="str">
        <f>ปร.6!C8</f>
        <v xml:space="preserve"> 13  พฤษภาคม  2567</v>
      </c>
      <c r="F8" s="427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  <c r="R8" s="427"/>
      <c r="S8" s="427"/>
      <c r="T8" s="427"/>
      <c r="W8" s="424" t="s">
        <v>314</v>
      </c>
    </row>
    <row r="9" spans="1:25" ht="24" customHeight="1">
      <c r="A9" s="428" t="s">
        <v>305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  <c r="Q9" s="428"/>
      <c r="R9" s="428"/>
      <c r="S9" s="428"/>
      <c r="T9" s="428"/>
    </row>
    <row r="10" spans="1:25" ht="24" customHeight="1">
      <c r="A10" s="431" t="s">
        <v>306</v>
      </c>
      <c r="B10" s="426"/>
      <c r="C10" s="426"/>
      <c r="D10" s="426"/>
      <c r="E10" s="426"/>
      <c r="F10" s="426"/>
      <c r="G10" s="426"/>
      <c r="H10" s="426"/>
      <c r="I10" s="426"/>
      <c r="J10" s="426"/>
      <c r="K10" s="426"/>
      <c r="L10" s="426"/>
      <c r="M10" s="426"/>
      <c r="N10" s="426"/>
      <c r="O10" s="426"/>
      <c r="P10" s="426"/>
      <c r="Q10" s="426"/>
      <c r="R10" s="426"/>
      <c r="S10" s="426"/>
      <c r="T10" s="426"/>
    </row>
    <row r="11" spans="1:25" ht="24" customHeight="1">
      <c r="A11" s="444" t="s">
        <v>307</v>
      </c>
      <c r="B11" s="443"/>
      <c r="C11" s="443"/>
      <c r="D11" s="443"/>
      <c r="E11" s="443"/>
      <c r="F11" s="443"/>
      <c r="G11" s="443"/>
      <c r="H11" s="443"/>
      <c r="I11" s="443"/>
      <c r="J11" s="443"/>
      <c r="K11" s="443"/>
      <c r="L11" s="443"/>
      <c r="M11" s="443"/>
      <c r="N11" s="443"/>
      <c r="O11" s="443"/>
      <c r="P11" s="443"/>
      <c r="Q11" s="443"/>
      <c r="R11" s="443"/>
      <c r="S11" s="443"/>
      <c r="T11" s="443"/>
    </row>
    <row r="12" spans="1:25" ht="24" customHeight="1" thickBot="1">
      <c r="A12" s="428" t="s">
        <v>308</v>
      </c>
      <c r="B12" s="428"/>
      <c r="C12" s="428"/>
      <c r="D12" s="428"/>
      <c r="E12" s="428"/>
      <c r="F12" s="428"/>
      <c r="G12" s="428"/>
      <c r="H12" s="428"/>
      <c r="I12" s="428"/>
      <c r="J12" s="428"/>
      <c r="K12" s="428"/>
      <c r="L12" s="428"/>
      <c r="M12" s="428"/>
      <c r="N12" s="428"/>
      <c r="O12" s="428"/>
      <c r="P12" s="428"/>
      <c r="Q12" s="428"/>
      <c r="R12" s="485" t="s">
        <v>27</v>
      </c>
      <c r="S12" s="485"/>
      <c r="T12" s="485"/>
    </row>
    <row r="13" spans="1:25" ht="24" customHeight="1" thickTop="1" thickBot="1">
      <c r="A13" s="566" t="s">
        <v>309</v>
      </c>
      <c r="B13" s="567"/>
      <c r="C13" s="566" t="s">
        <v>310</v>
      </c>
      <c r="D13" s="568"/>
      <c r="E13" s="568"/>
      <c r="F13" s="568"/>
      <c r="G13" s="568"/>
      <c r="H13" s="568"/>
      <c r="I13" s="568"/>
      <c r="J13" s="568"/>
      <c r="K13" s="568"/>
      <c r="L13" s="568"/>
      <c r="M13" s="568"/>
      <c r="N13" s="567"/>
      <c r="O13" s="566" t="s">
        <v>82</v>
      </c>
      <c r="P13" s="568"/>
      <c r="Q13" s="567"/>
      <c r="R13" s="566" t="s">
        <v>31</v>
      </c>
      <c r="S13" s="568"/>
      <c r="T13" s="567"/>
    </row>
    <row r="14" spans="1:25" ht="24" customHeight="1" thickTop="1">
      <c r="A14" s="552">
        <v>1</v>
      </c>
      <c r="B14" s="553"/>
      <c r="C14" s="554" t="s">
        <v>318</v>
      </c>
      <c r="D14" s="555"/>
      <c r="E14" s="555"/>
      <c r="F14" s="555"/>
      <c r="G14" s="555"/>
      <c r="H14" s="555"/>
      <c r="I14" s="555"/>
      <c r="J14" s="555"/>
      <c r="K14" s="555"/>
      <c r="L14" s="555"/>
      <c r="M14" s="555"/>
      <c r="N14" s="556"/>
      <c r="O14" s="557">
        <v>50000</v>
      </c>
      <c r="P14" s="558"/>
      <c r="Q14" s="559"/>
      <c r="R14" s="560"/>
      <c r="S14" s="561"/>
      <c r="T14" s="562"/>
      <c r="U14" s="432"/>
      <c r="V14" s="433"/>
    </row>
    <row r="15" spans="1:25" ht="24" customHeight="1">
      <c r="A15" s="461"/>
      <c r="B15" s="462"/>
      <c r="C15" s="463" t="s">
        <v>319</v>
      </c>
      <c r="D15" s="460"/>
      <c r="E15" s="460"/>
      <c r="F15" s="460"/>
      <c r="G15" s="460"/>
      <c r="H15" s="460"/>
      <c r="I15" s="460"/>
      <c r="J15" s="460"/>
      <c r="K15" s="460"/>
      <c r="L15" s="460"/>
      <c r="M15" s="460"/>
      <c r="N15" s="464"/>
      <c r="O15" s="465"/>
      <c r="P15" s="466"/>
      <c r="Q15" s="467"/>
      <c r="R15" s="468"/>
      <c r="S15" s="469"/>
      <c r="T15" s="470"/>
      <c r="U15" s="432"/>
      <c r="V15" s="433"/>
    </row>
    <row r="16" spans="1:25" ht="24" customHeight="1">
      <c r="A16" s="543"/>
      <c r="B16" s="544"/>
      <c r="C16" s="563" t="s">
        <v>320</v>
      </c>
      <c r="D16" s="564"/>
      <c r="E16" s="564"/>
      <c r="F16" s="564"/>
      <c r="G16" s="564"/>
      <c r="H16" s="564"/>
      <c r="I16" s="564"/>
      <c r="J16" s="564"/>
      <c r="K16" s="564"/>
      <c r="L16" s="564"/>
      <c r="M16" s="564"/>
      <c r="N16" s="565"/>
      <c r="O16" s="548"/>
      <c r="P16" s="549"/>
      <c r="Q16" s="550"/>
      <c r="R16" s="548"/>
      <c r="S16" s="549"/>
      <c r="T16" s="550"/>
      <c r="W16" s="441"/>
    </row>
    <row r="17" spans="1:23" ht="24" customHeight="1">
      <c r="A17" s="434"/>
      <c r="B17" s="435"/>
      <c r="C17" s="436" t="s">
        <v>274</v>
      </c>
      <c r="D17" s="430"/>
      <c r="E17" s="430"/>
      <c r="F17" s="430"/>
      <c r="G17" s="430"/>
      <c r="H17" s="430"/>
      <c r="I17" s="430"/>
      <c r="J17" s="430"/>
      <c r="K17" s="430"/>
      <c r="L17" s="430"/>
      <c r="M17" s="430"/>
      <c r="N17" s="437"/>
      <c r="O17" s="438"/>
      <c r="P17" s="439"/>
      <c r="Q17" s="440"/>
      <c r="R17" s="438"/>
      <c r="S17" s="439"/>
      <c r="T17" s="440"/>
    </row>
    <row r="18" spans="1:23" ht="24" customHeight="1">
      <c r="A18" s="434"/>
      <c r="B18" s="435"/>
      <c r="C18" s="436"/>
      <c r="D18" s="430"/>
      <c r="E18" s="430"/>
      <c r="F18" s="430"/>
      <c r="G18" s="430"/>
      <c r="H18" s="430"/>
      <c r="I18" s="430"/>
      <c r="J18" s="430"/>
      <c r="K18" s="430"/>
      <c r="L18" s="430"/>
      <c r="M18" s="430"/>
      <c r="N18" s="437"/>
      <c r="O18" s="438"/>
      <c r="P18" s="439"/>
      <c r="Q18" s="440"/>
      <c r="R18" s="438"/>
      <c r="S18" s="439"/>
      <c r="T18" s="440"/>
    </row>
    <row r="19" spans="1:23" ht="24" customHeight="1">
      <c r="A19" s="434"/>
      <c r="B19" s="435"/>
      <c r="C19" s="436"/>
      <c r="D19" s="430"/>
      <c r="E19" s="430"/>
      <c r="F19" s="430"/>
      <c r="G19" s="430"/>
      <c r="H19" s="430"/>
      <c r="I19" s="430"/>
      <c r="J19" s="430"/>
      <c r="K19" s="430"/>
      <c r="L19" s="430"/>
      <c r="M19" s="430"/>
      <c r="N19" s="437"/>
      <c r="O19" s="438"/>
      <c r="P19" s="439"/>
      <c r="Q19" s="440"/>
      <c r="R19" s="438"/>
      <c r="S19" s="439"/>
      <c r="T19" s="440"/>
    </row>
    <row r="20" spans="1:23" ht="24" customHeight="1">
      <c r="A20" s="434"/>
      <c r="B20" s="435"/>
      <c r="C20" s="436"/>
      <c r="D20" s="430"/>
      <c r="E20" s="430"/>
      <c r="F20" s="430"/>
      <c r="G20" s="430"/>
      <c r="H20" s="430"/>
      <c r="I20" s="430"/>
      <c r="J20" s="430"/>
      <c r="K20" s="430"/>
      <c r="L20" s="430"/>
      <c r="M20" s="430"/>
      <c r="N20" s="437"/>
      <c r="O20" s="438"/>
      <c r="P20" s="439"/>
      <c r="Q20" s="440"/>
      <c r="R20" s="438"/>
      <c r="S20" s="439"/>
      <c r="T20" s="440"/>
    </row>
    <row r="21" spans="1:23" ht="24" customHeight="1">
      <c r="A21" s="434"/>
      <c r="B21" s="435"/>
      <c r="C21" s="436"/>
      <c r="D21" s="430"/>
      <c r="E21" s="430"/>
      <c r="F21" s="430"/>
      <c r="G21" s="430"/>
      <c r="H21" s="430"/>
      <c r="I21" s="430"/>
      <c r="J21" s="430"/>
      <c r="K21" s="430"/>
      <c r="L21" s="430"/>
      <c r="M21" s="430"/>
      <c r="N21" s="437"/>
      <c r="O21" s="438"/>
      <c r="P21" s="439"/>
      <c r="Q21" s="440"/>
      <c r="R21" s="438"/>
      <c r="S21" s="439"/>
      <c r="T21" s="440"/>
      <c r="W21" s="442"/>
    </row>
    <row r="22" spans="1:23" ht="24" customHeight="1">
      <c r="A22" s="434"/>
      <c r="B22" s="435"/>
      <c r="C22" s="436"/>
      <c r="D22" s="430"/>
      <c r="E22" s="430"/>
      <c r="F22" s="430"/>
      <c r="G22" s="430"/>
      <c r="H22" s="430"/>
      <c r="I22" s="430"/>
      <c r="J22" s="430"/>
      <c r="K22" s="430"/>
      <c r="L22" s="430"/>
      <c r="M22" s="430"/>
      <c r="N22" s="437"/>
      <c r="O22" s="438"/>
      <c r="P22" s="439"/>
      <c r="Q22" s="440"/>
      <c r="R22" s="438"/>
      <c r="S22" s="439"/>
      <c r="T22" s="440"/>
    </row>
    <row r="23" spans="1:23" ht="24" customHeight="1">
      <c r="A23" s="434"/>
      <c r="B23" s="435"/>
      <c r="C23" s="436"/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7"/>
      <c r="O23" s="438"/>
      <c r="P23" s="439"/>
      <c r="Q23" s="440"/>
      <c r="R23" s="438"/>
      <c r="S23" s="439"/>
      <c r="T23" s="440"/>
    </row>
    <row r="24" spans="1:23" ht="24" customHeight="1">
      <c r="A24" s="434"/>
      <c r="B24" s="435"/>
      <c r="C24" s="436"/>
      <c r="D24" s="430"/>
      <c r="E24" s="430"/>
      <c r="F24" s="430"/>
      <c r="G24" s="430"/>
      <c r="H24" s="430"/>
      <c r="I24" s="430"/>
      <c r="J24" s="430"/>
      <c r="K24" s="430"/>
      <c r="L24" s="430"/>
      <c r="M24" s="430"/>
      <c r="N24" s="437"/>
      <c r="O24" s="438"/>
      <c r="P24" s="439"/>
      <c r="Q24" s="440"/>
      <c r="R24" s="438"/>
      <c r="S24" s="439"/>
      <c r="T24" s="440"/>
    </row>
    <row r="25" spans="1:23" ht="24" customHeight="1">
      <c r="A25" s="434"/>
      <c r="B25" s="435"/>
      <c r="C25" s="436"/>
      <c r="D25" s="430"/>
      <c r="E25" s="430"/>
      <c r="F25" s="430"/>
      <c r="G25" s="430"/>
      <c r="H25" s="430"/>
      <c r="I25" s="430"/>
      <c r="J25" s="430"/>
      <c r="K25" s="430"/>
      <c r="L25" s="430"/>
      <c r="M25" s="430"/>
      <c r="N25" s="437"/>
      <c r="O25" s="438"/>
      <c r="P25" s="439"/>
      <c r="Q25" s="440"/>
      <c r="R25" s="438"/>
      <c r="S25" s="439"/>
      <c r="T25" s="440"/>
    </row>
    <row r="26" spans="1:23" ht="24" customHeight="1">
      <c r="A26" s="434"/>
      <c r="B26" s="435"/>
      <c r="C26" s="436"/>
      <c r="D26" s="430"/>
      <c r="E26" s="430"/>
      <c r="F26" s="430"/>
      <c r="G26" s="430"/>
      <c r="H26" s="430"/>
      <c r="I26" s="430"/>
      <c r="J26" s="430"/>
      <c r="K26" s="430"/>
      <c r="L26" s="430"/>
      <c r="M26" s="430"/>
      <c r="N26" s="437"/>
      <c r="O26" s="438"/>
      <c r="P26" s="439"/>
      <c r="Q26" s="440"/>
      <c r="R26" s="438"/>
      <c r="S26" s="439"/>
      <c r="T26" s="440"/>
    </row>
    <row r="27" spans="1:23" ht="24" customHeight="1">
      <c r="A27" s="434"/>
      <c r="B27" s="435"/>
      <c r="C27" s="436"/>
      <c r="D27" s="430"/>
      <c r="E27" s="430"/>
      <c r="F27" s="430"/>
      <c r="G27" s="430"/>
      <c r="H27" s="430"/>
      <c r="I27" s="430"/>
      <c r="J27" s="430"/>
      <c r="K27" s="430"/>
      <c r="L27" s="430"/>
      <c r="M27" s="430"/>
      <c r="N27" s="437"/>
      <c r="O27" s="438"/>
      <c r="P27" s="439"/>
      <c r="Q27" s="440"/>
      <c r="R27" s="438"/>
      <c r="S27" s="439"/>
      <c r="T27" s="440"/>
    </row>
    <row r="28" spans="1:23" ht="24" customHeight="1" thickBot="1">
      <c r="A28" s="543"/>
      <c r="B28" s="544"/>
      <c r="C28" s="545"/>
      <c r="D28" s="546"/>
      <c r="E28" s="546"/>
      <c r="F28" s="546"/>
      <c r="G28" s="546"/>
      <c r="H28" s="546"/>
      <c r="I28" s="546"/>
      <c r="J28" s="546"/>
      <c r="K28" s="546"/>
      <c r="L28" s="546"/>
      <c r="M28" s="546"/>
      <c r="N28" s="547"/>
      <c r="O28" s="548"/>
      <c r="P28" s="549"/>
      <c r="Q28" s="550"/>
      <c r="R28" s="548"/>
      <c r="S28" s="549"/>
      <c r="T28" s="550"/>
    </row>
    <row r="29" spans="1:23" ht="24" customHeight="1" thickTop="1" thickBot="1">
      <c r="A29" s="551" t="s">
        <v>311</v>
      </c>
      <c r="B29" s="551"/>
      <c r="C29" s="539"/>
      <c r="D29" s="539"/>
      <c r="E29" s="539"/>
      <c r="F29" s="539"/>
      <c r="G29" s="539"/>
      <c r="H29" s="539"/>
      <c r="I29" s="539"/>
      <c r="J29" s="539"/>
      <c r="K29" s="539"/>
      <c r="L29" s="539"/>
      <c r="M29" s="539"/>
      <c r="N29" s="428"/>
      <c r="O29" s="541">
        <f>SUM(O14:O28)</f>
        <v>50000</v>
      </c>
      <c r="P29" s="541"/>
      <c r="Q29" s="541"/>
      <c r="R29" s="541"/>
      <c r="S29" s="541"/>
      <c r="T29" s="541"/>
    </row>
    <row r="30" spans="1:23" ht="24" customHeight="1" thickTop="1" thickBot="1">
      <c r="A30" s="539" t="s">
        <v>312</v>
      </c>
      <c r="B30" s="539"/>
      <c r="C30" s="539"/>
      <c r="D30" s="539"/>
      <c r="E30" s="539"/>
      <c r="F30" s="539"/>
      <c r="G30" s="539"/>
      <c r="H30" s="539"/>
      <c r="I30" s="539"/>
      <c r="J30" s="539"/>
      <c r="K30" s="539"/>
      <c r="L30" s="539"/>
      <c r="M30" s="539"/>
      <c r="N30" s="428"/>
      <c r="O30" s="540"/>
      <c r="P30" s="540"/>
      <c r="Q30" s="540"/>
      <c r="R30" s="541"/>
      <c r="S30" s="541"/>
      <c r="T30" s="541"/>
    </row>
    <row r="31" spans="1:23" ht="24" customHeight="1" thickTop="1" thickBot="1">
      <c r="A31" s="539" t="s">
        <v>313</v>
      </c>
      <c r="B31" s="539"/>
      <c r="C31" s="539"/>
      <c r="D31" s="539"/>
      <c r="E31" s="539"/>
      <c r="F31" s="539"/>
      <c r="G31" s="539"/>
      <c r="H31" s="539"/>
      <c r="I31" s="539"/>
      <c r="J31" s="539"/>
      <c r="K31" s="539"/>
      <c r="L31" s="539"/>
      <c r="M31" s="539"/>
      <c r="N31" s="443"/>
      <c r="O31" s="541"/>
      <c r="P31" s="541"/>
      <c r="Q31" s="541"/>
      <c r="R31" s="542"/>
      <c r="S31" s="542"/>
      <c r="T31" s="542"/>
    </row>
    <row r="32" spans="1:23" ht="21.75" thickTop="1"/>
  </sheetData>
  <mergeCells count="34">
    <mergeCell ref="P6:S6"/>
    <mergeCell ref="A1:R1"/>
    <mergeCell ref="S1:T1"/>
    <mergeCell ref="A2:T2"/>
    <mergeCell ref="A3:T3"/>
    <mergeCell ref="A4:D4"/>
    <mergeCell ref="F7:T7"/>
    <mergeCell ref="A8:D8"/>
    <mergeCell ref="R12:T12"/>
    <mergeCell ref="A13:B13"/>
    <mergeCell ref="C13:N13"/>
    <mergeCell ref="O13:Q13"/>
    <mergeCell ref="R13:T13"/>
    <mergeCell ref="A14:B14"/>
    <mergeCell ref="C14:N14"/>
    <mergeCell ref="O14:Q14"/>
    <mergeCell ref="R14:T14"/>
    <mergeCell ref="A16:B16"/>
    <mergeCell ref="C16:N16"/>
    <mergeCell ref="O16:Q16"/>
    <mergeCell ref="R16:T16"/>
    <mergeCell ref="A28:B28"/>
    <mergeCell ref="C28:N28"/>
    <mergeCell ref="O28:Q28"/>
    <mergeCell ref="R28:T28"/>
    <mergeCell ref="A29:M29"/>
    <mergeCell ref="O29:Q29"/>
    <mergeCell ref="R29:T29"/>
    <mergeCell ref="A30:M30"/>
    <mergeCell ref="O30:Q30"/>
    <mergeCell ref="R30:T30"/>
    <mergeCell ref="A31:M31"/>
    <mergeCell ref="O31:Q31"/>
    <mergeCell ref="R31:T31"/>
  </mergeCells>
  <pageMargins left="0.31496062992125984" right="0.31496062992125984" top="0.74803149606299213" bottom="0.7480314960629921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33"/>
  <sheetViews>
    <sheetView view="pageBreakPreview" zoomScaleNormal="85" zoomScaleSheetLayoutView="100" workbookViewId="0">
      <selection activeCell="H12" sqref="H12"/>
    </sheetView>
  </sheetViews>
  <sheetFormatPr defaultRowHeight="24.95" customHeight="1"/>
  <cols>
    <col min="1" max="1" width="7.5703125" style="6" customWidth="1"/>
    <col min="2" max="2" width="14.140625" style="6" customWidth="1"/>
    <col min="3" max="3" width="43.140625" style="6" customWidth="1"/>
    <col min="4" max="4" width="21.7109375" style="6" customWidth="1"/>
    <col min="5" max="5" width="15.7109375" style="6" customWidth="1"/>
    <col min="6" max="6" width="12.28515625" style="62" customWidth="1"/>
    <col min="7" max="7" width="25.140625" style="6" customWidth="1"/>
    <col min="8" max="8" width="22.85546875" style="62" customWidth="1"/>
    <col min="9" max="9" width="12.7109375" style="6" bestFit="1" customWidth="1"/>
    <col min="10" max="16384" width="9.140625" style="6"/>
  </cols>
  <sheetData>
    <row r="1" spans="1:10" ht="24" customHeight="1">
      <c r="A1" s="475" t="s">
        <v>18</v>
      </c>
      <c r="B1" s="475"/>
      <c r="C1" s="475"/>
      <c r="D1" s="475"/>
      <c r="E1" s="15" t="s">
        <v>19</v>
      </c>
      <c r="F1" s="63"/>
      <c r="G1" s="5"/>
      <c r="H1" s="63"/>
      <c r="I1" s="5"/>
      <c r="J1" s="5"/>
    </row>
    <row r="2" spans="1:10" ht="20.100000000000001" customHeight="1"/>
    <row r="3" spans="1:10" s="253" customFormat="1" ht="23.1" customHeight="1">
      <c r="A3" s="139" t="s">
        <v>20</v>
      </c>
      <c r="B3" s="139"/>
      <c r="C3" s="139"/>
      <c r="D3" s="139"/>
      <c r="E3" s="64"/>
      <c r="F3" s="62"/>
      <c r="H3" s="252"/>
    </row>
    <row r="4" spans="1:10" s="253" customFormat="1" ht="23.1" customHeight="1">
      <c r="A4" s="66" t="s">
        <v>21</v>
      </c>
      <c r="B4" s="66"/>
      <c r="C4" s="66"/>
      <c r="D4" s="66"/>
      <c r="E4" s="65"/>
      <c r="F4" s="62"/>
      <c r="H4" s="252"/>
    </row>
    <row r="5" spans="1:10" ht="23.1" customHeight="1">
      <c r="A5" s="66" t="s">
        <v>22</v>
      </c>
      <c r="B5" s="66"/>
      <c r="C5" s="175" t="s">
        <v>23</v>
      </c>
      <c r="D5" s="66"/>
      <c r="E5" s="65"/>
    </row>
    <row r="6" spans="1:10" ht="23.1" customHeight="1">
      <c r="A6" s="66" t="s">
        <v>24</v>
      </c>
      <c r="B6" s="66"/>
      <c r="C6" s="66"/>
      <c r="D6" s="66"/>
      <c r="E6" s="65"/>
    </row>
    <row r="7" spans="1:10" ht="23.1" customHeight="1">
      <c r="A7" s="66" t="s">
        <v>25</v>
      </c>
      <c r="B7" s="66"/>
      <c r="C7" s="66"/>
      <c r="D7" s="66"/>
      <c r="E7" s="65"/>
    </row>
    <row r="8" spans="1:10" ht="23.1" customHeight="1">
      <c r="A8" s="66" t="s">
        <v>26</v>
      </c>
      <c r="B8" s="66"/>
      <c r="C8" s="303" t="s">
        <v>315</v>
      </c>
      <c r="D8" s="66"/>
      <c r="E8" s="67"/>
      <c r="G8" s="60"/>
    </row>
    <row r="9" spans="1:10" ht="23.1" customHeight="1" thickBot="1">
      <c r="A9" s="178"/>
      <c r="B9" s="178"/>
      <c r="C9" s="178"/>
      <c r="D9" s="178"/>
      <c r="E9" s="179" t="s">
        <v>27</v>
      </c>
    </row>
    <row r="10" spans="1:10" ht="24" customHeight="1" thickTop="1" thickBot="1">
      <c r="A10" s="68" t="s">
        <v>28</v>
      </c>
      <c r="B10" s="476" t="s">
        <v>29</v>
      </c>
      <c r="C10" s="477"/>
      <c r="D10" s="68" t="s">
        <v>30</v>
      </c>
      <c r="E10" s="68" t="s">
        <v>31</v>
      </c>
    </row>
    <row r="11" spans="1:10" ht="24" customHeight="1" thickTop="1">
      <c r="A11" s="449">
        <v>1</v>
      </c>
      <c r="B11" s="480" t="s">
        <v>32</v>
      </c>
      <c r="C11" s="481"/>
      <c r="D11" s="450">
        <f>'ปร.5(ก)'!F24</f>
        <v>865777.61657205014</v>
      </c>
      <c r="E11" s="451"/>
    </row>
    <row r="12" spans="1:10" ht="24" customHeight="1">
      <c r="A12" s="69">
        <v>2</v>
      </c>
      <c r="B12" s="478" t="s">
        <v>33</v>
      </c>
      <c r="C12" s="479"/>
      <c r="D12" s="286">
        <f>'ปร.5(ข)'!F17</f>
        <v>6420</v>
      </c>
      <c r="E12" s="452"/>
    </row>
    <row r="13" spans="1:10" ht="24" customHeight="1" thickBot="1">
      <c r="A13" s="69">
        <v>3</v>
      </c>
      <c r="B13" s="478" t="s">
        <v>34</v>
      </c>
      <c r="C13" s="479"/>
      <c r="D13" s="453">
        <f>'ปร.4(พ)'!H11</f>
        <v>50000</v>
      </c>
      <c r="E13" s="454"/>
      <c r="G13" s="61"/>
    </row>
    <row r="14" spans="1:10" ht="23.1" customHeight="1" thickTop="1" thickBot="1">
      <c r="A14" s="487" t="s">
        <v>35</v>
      </c>
      <c r="B14" s="70"/>
      <c r="C14" s="71" t="s">
        <v>36</v>
      </c>
      <c r="D14" s="75">
        <f>SUM(D11:D13)</f>
        <v>922197.61657205014</v>
      </c>
      <c r="E14" s="72"/>
      <c r="F14" s="103"/>
      <c r="G14" s="124"/>
      <c r="H14" s="73"/>
    </row>
    <row r="15" spans="1:10" ht="23.1" customHeight="1" thickTop="1" thickBot="1">
      <c r="A15" s="488"/>
      <c r="B15" s="2"/>
      <c r="C15" s="74" t="s">
        <v>37</v>
      </c>
      <c r="D15" s="75">
        <f>(D14)</f>
        <v>922197.61657205014</v>
      </c>
      <c r="E15" s="72"/>
      <c r="G15" s="124"/>
      <c r="H15" s="73"/>
      <c r="I15" s="76"/>
    </row>
    <row r="16" spans="1:10" ht="23.1" customHeight="1" thickTop="1">
      <c r="A16" s="488"/>
      <c r="B16" s="490"/>
      <c r="C16" s="491"/>
      <c r="D16" s="77"/>
      <c r="E16" s="78"/>
      <c r="G16" s="76"/>
    </row>
    <row r="17" spans="1:11" ht="23.1" customHeight="1">
      <c r="A17" s="488"/>
      <c r="B17" s="494" t="s">
        <v>37</v>
      </c>
      <c r="C17" s="492" t="str">
        <f>"( "&amp;BAHTTEXT(D15)&amp;" )"</f>
        <v>( เก้าแสนสองหมื่นสองพันหนึ่งร้อยเก้าสิบเจ็ดบาทหกสิบสองสตางค์ )</v>
      </c>
      <c r="D17" s="492"/>
      <c r="E17" s="493"/>
      <c r="F17" s="79"/>
      <c r="G17" s="7"/>
      <c r="H17" s="79"/>
      <c r="I17" s="7"/>
      <c r="J17" s="7"/>
      <c r="K17" s="7"/>
    </row>
    <row r="18" spans="1:11" ht="23.1" customHeight="1" thickBot="1">
      <c r="A18" s="489"/>
      <c r="B18" s="495"/>
      <c r="C18" s="485" t="s">
        <v>38</v>
      </c>
      <c r="D18" s="485"/>
      <c r="E18" s="486"/>
    </row>
    <row r="19" spans="1:11" ht="23.1" customHeight="1" thickTop="1">
      <c r="A19" s="483" t="s">
        <v>31</v>
      </c>
      <c r="B19" s="484"/>
      <c r="C19" s="484"/>
      <c r="D19" s="484"/>
      <c r="E19" s="484"/>
    </row>
    <row r="20" spans="1:11" ht="23.1" customHeight="1">
      <c r="A20" s="482" t="s">
        <v>39</v>
      </c>
      <c r="B20" s="482"/>
      <c r="C20" s="482"/>
      <c r="D20" s="482"/>
      <c r="E20" s="482"/>
    </row>
    <row r="21" spans="1:11" ht="23.1" customHeight="1">
      <c r="A21" s="482"/>
      <c r="B21" s="482"/>
      <c r="C21" s="482"/>
      <c r="D21" s="482"/>
      <c r="E21" s="482"/>
    </row>
    <row r="22" spans="1:11" ht="23.1" customHeight="1">
      <c r="A22" s="3"/>
      <c r="B22" s="3"/>
      <c r="C22" s="3"/>
      <c r="D22" s="3"/>
      <c r="E22" s="3"/>
    </row>
    <row r="23" spans="1:11" ht="23.1" customHeight="1">
      <c r="A23" s="118"/>
      <c r="B23" s="118"/>
      <c r="C23" s="118"/>
      <c r="D23" s="118"/>
      <c r="E23" s="118"/>
    </row>
    <row r="24" spans="1:11" ht="24" customHeight="1">
      <c r="A24" s="80"/>
      <c r="B24" s="80"/>
      <c r="C24" s="81" t="s">
        <v>40</v>
      </c>
      <c r="D24" s="80"/>
      <c r="E24" s="80"/>
    </row>
    <row r="25" spans="1:11" ht="23.1" customHeight="1">
      <c r="A25" s="82"/>
      <c r="B25" s="82"/>
      <c r="C25" s="4" t="s">
        <v>41</v>
      </c>
      <c r="D25" s="82"/>
      <c r="E25" s="82"/>
    </row>
    <row r="26" spans="1:11" ht="23.1" customHeight="1">
      <c r="A26" s="82"/>
      <c r="B26" s="82"/>
      <c r="C26" s="120" t="s">
        <v>42</v>
      </c>
      <c r="D26" s="82"/>
      <c r="E26" s="82"/>
    </row>
    <row r="27" spans="1:11" ht="23.1" customHeight="1">
      <c r="A27" s="82"/>
      <c r="B27" s="82"/>
      <c r="C27" s="120"/>
      <c r="D27" s="82"/>
      <c r="E27" s="82"/>
    </row>
    <row r="28" spans="1:11" ht="24" customHeight="1">
      <c r="A28" s="474" t="s">
        <v>43</v>
      </c>
      <c r="B28" s="474"/>
      <c r="C28" s="474"/>
      <c r="D28" s="474"/>
      <c r="E28" s="474"/>
    </row>
    <row r="29" spans="1:11" ht="23.1" customHeight="1">
      <c r="A29" s="473" t="s">
        <v>44</v>
      </c>
      <c r="B29" s="473"/>
      <c r="C29" s="473"/>
      <c r="D29" s="473"/>
      <c r="E29" s="473"/>
    </row>
    <row r="30" spans="1:11" ht="23.1" customHeight="1">
      <c r="A30" s="4"/>
      <c r="B30" s="4" t="s">
        <v>45</v>
      </c>
      <c r="C30" s="4"/>
      <c r="D30" s="4" t="s">
        <v>46</v>
      </c>
      <c r="E30" s="4"/>
    </row>
    <row r="31" spans="1:11" ht="24" customHeight="1">
      <c r="A31" s="474"/>
      <c r="B31" s="474"/>
      <c r="C31" s="474"/>
      <c r="D31" s="474"/>
      <c r="E31" s="474"/>
    </row>
    <row r="32" spans="1:11" ht="24" customHeight="1">
      <c r="A32" s="473"/>
      <c r="B32" s="473"/>
      <c r="C32" s="473"/>
      <c r="D32" s="473"/>
      <c r="E32" s="473"/>
    </row>
    <row r="33" spans="1:11" s="62" customFormat="1" ht="23.1" customHeight="1">
      <c r="A33" s="473"/>
      <c r="B33" s="473"/>
      <c r="C33" s="473"/>
      <c r="D33" s="473"/>
      <c r="E33" s="473"/>
      <c r="G33" s="6"/>
      <c r="I33" s="6"/>
      <c r="J33" s="6"/>
      <c r="K33" s="6"/>
    </row>
  </sheetData>
  <mergeCells count="18">
    <mergeCell ref="A21:E21"/>
    <mergeCell ref="A19:E19"/>
    <mergeCell ref="A20:E20"/>
    <mergeCell ref="C18:E18"/>
    <mergeCell ref="A14:A18"/>
    <mergeCell ref="B16:C16"/>
    <mergeCell ref="C17:E17"/>
    <mergeCell ref="B17:B18"/>
    <mergeCell ref="A1:D1"/>
    <mergeCell ref="B10:C10"/>
    <mergeCell ref="B12:C12"/>
    <mergeCell ref="B13:C13"/>
    <mergeCell ref="B11:C11"/>
    <mergeCell ref="A33:E33"/>
    <mergeCell ref="A28:E28"/>
    <mergeCell ref="A31:E31"/>
    <mergeCell ref="A29:E29"/>
    <mergeCell ref="A32:E32"/>
  </mergeCells>
  <phoneticPr fontId="29" type="noConversion"/>
  <pageMargins left="0.57999999999999996" right="0.19685039370078741" top="0.27559055118110237" bottom="0.27559055118110237" header="0.15748031496062992" footer="0.1968503937007874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autoPageBreaks="0"/>
  </sheetPr>
  <dimension ref="A1:M43"/>
  <sheetViews>
    <sheetView showGridLines="0" view="pageBreakPreview" zoomScaleNormal="85" zoomScaleSheetLayoutView="100" workbookViewId="0">
      <selection activeCell="B4" sqref="B4"/>
    </sheetView>
  </sheetViews>
  <sheetFormatPr defaultRowHeight="24.95" customHeight="1"/>
  <cols>
    <col min="1" max="1" width="6.5703125" style="6" customWidth="1"/>
    <col min="2" max="2" width="15.7109375" style="6" customWidth="1"/>
    <col min="3" max="3" width="25.5703125" style="6" customWidth="1"/>
    <col min="4" max="4" width="16.85546875" style="6" customWidth="1"/>
    <col min="5" max="5" width="12.42578125" style="6" customWidth="1"/>
    <col min="6" max="6" width="16.28515625" style="6" customWidth="1"/>
    <col min="7" max="7" width="11.5703125" style="6" customWidth="1"/>
    <col min="8" max="8" width="19" style="11" customWidth="1"/>
    <col min="9" max="9" width="34" style="6" bestFit="1" customWidth="1"/>
    <col min="10" max="10" width="2.42578125" style="6" bestFit="1" customWidth="1"/>
    <col min="11" max="11" width="16.5703125" style="6" customWidth="1"/>
    <col min="12" max="12" width="29.42578125" style="6" customWidth="1"/>
    <col min="13" max="16384" width="9.140625" style="6"/>
  </cols>
  <sheetData>
    <row r="1" spans="1:12" ht="21" customHeight="1">
      <c r="A1" s="475" t="s">
        <v>47</v>
      </c>
      <c r="B1" s="475"/>
      <c r="C1" s="475"/>
      <c r="D1" s="475"/>
      <c r="E1" s="475"/>
      <c r="F1" s="475"/>
      <c r="G1" s="15" t="s">
        <v>48</v>
      </c>
      <c r="H1" s="29"/>
      <c r="I1" s="5"/>
      <c r="J1" s="5"/>
      <c r="K1" s="5"/>
      <c r="L1" s="5"/>
    </row>
    <row r="2" spans="1:12" ht="15" customHeight="1">
      <c r="I2" s="16" t="s">
        <v>49</v>
      </c>
      <c r="J2" s="17" t="s">
        <v>50</v>
      </c>
      <c r="K2" s="17" t="s">
        <v>9</v>
      </c>
      <c r="L2" s="18">
        <f>D12+D13+D14+D16</f>
        <v>661757.71350000007</v>
      </c>
    </row>
    <row r="3" spans="1:12" ht="21" customHeight="1">
      <c r="A3" s="139" t="s">
        <v>20</v>
      </c>
      <c r="B3" s="139"/>
      <c r="C3" s="139"/>
      <c r="D3" s="139"/>
      <c r="E3" s="64"/>
      <c r="F3" s="94"/>
      <c r="G3" s="94"/>
      <c r="I3" s="16" t="s">
        <v>51</v>
      </c>
      <c r="J3" s="17" t="s">
        <v>52</v>
      </c>
      <c r="K3" s="17" t="s">
        <v>9</v>
      </c>
      <c r="L3" s="19">
        <v>500000</v>
      </c>
    </row>
    <row r="4" spans="1:12" ht="21" customHeight="1">
      <c r="A4" s="66" t="str">
        <f>ปร.6!A4</f>
        <v>สถานที่ก่อสร้าง    สำนักงาน ธ.ก.ส. สาขาย่อยกัลยาณิวัฒนา จังหวัดเชียงใหม่</v>
      </c>
      <c r="B4" s="66"/>
      <c r="C4" s="66"/>
      <c r="D4" s="66"/>
      <c r="E4" s="65"/>
      <c r="F4" s="10"/>
      <c r="G4" s="10"/>
      <c r="I4" s="16" t="s">
        <v>53</v>
      </c>
      <c r="J4" s="17" t="s">
        <v>54</v>
      </c>
      <c r="K4" s="17" t="s">
        <v>9</v>
      </c>
      <c r="L4" s="19">
        <v>1000000</v>
      </c>
    </row>
    <row r="5" spans="1:12" ht="21" customHeight="1">
      <c r="A5" s="66" t="s">
        <v>22</v>
      </c>
      <c r="B5" s="66"/>
      <c r="C5" s="175" t="s">
        <v>23</v>
      </c>
      <c r="D5" s="66"/>
      <c r="E5" s="65"/>
      <c r="F5" s="10"/>
      <c r="G5" s="10"/>
      <c r="I5" s="16" t="s">
        <v>55</v>
      </c>
      <c r="J5" s="17" t="s">
        <v>56</v>
      </c>
      <c r="K5" s="17" t="s">
        <v>9</v>
      </c>
      <c r="L5" s="20">
        <v>1.3090999999999999</v>
      </c>
    </row>
    <row r="6" spans="1:12" ht="21" customHeight="1">
      <c r="A6" s="66" t="s">
        <v>24</v>
      </c>
      <c r="B6" s="66"/>
      <c r="C6" s="66"/>
      <c r="D6" s="66"/>
      <c r="E6" s="65"/>
      <c r="F6" s="10"/>
      <c r="G6" s="10"/>
      <c r="I6" s="16" t="s">
        <v>57</v>
      </c>
      <c r="J6" s="17" t="s">
        <v>58</v>
      </c>
      <c r="K6" s="17" t="s">
        <v>9</v>
      </c>
      <c r="L6" s="20">
        <v>1.3067</v>
      </c>
    </row>
    <row r="7" spans="1:12" ht="21" customHeight="1">
      <c r="A7" s="66" t="s">
        <v>59</v>
      </c>
      <c r="B7" s="66"/>
      <c r="C7" s="455"/>
      <c r="D7" s="66"/>
      <c r="E7" s="65"/>
      <c r="F7" s="10"/>
      <c r="G7" s="10"/>
      <c r="I7" s="16"/>
      <c r="J7" s="17"/>
      <c r="K7" s="17"/>
      <c r="L7" s="20"/>
    </row>
    <row r="8" spans="1:12" ht="21" customHeight="1">
      <c r="A8" s="66" t="s">
        <v>26</v>
      </c>
      <c r="B8" s="66"/>
      <c r="C8" s="303" t="str">
        <f>+ปร.6!C8</f>
        <v xml:space="preserve"> 13  พฤษภาคม  2567</v>
      </c>
      <c r="D8" s="66"/>
      <c r="E8" s="67"/>
      <c r="F8" s="10"/>
      <c r="G8" s="10"/>
      <c r="I8" s="16"/>
      <c r="J8" s="16"/>
      <c r="K8" s="16"/>
      <c r="L8" s="19"/>
    </row>
    <row r="9" spans="1:12" ht="21" customHeight="1" thickBot="1">
      <c r="A9" s="178"/>
      <c r="B9" s="178"/>
      <c r="C9" s="178"/>
      <c r="D9" s="178"/>
      <c r="E9" s="179"/>
      <c r="F9" s="94"/>
      <c r="G9" s="179" t="s">
        <v>27</v>
      </c>
      <c r="I9" s="17" t="s">
        <v>60</v>
      </c>
      <c r="J9" s="16"/>
      <c r="K9" s="16"/>
      <c r="L9" s="20">
        <f>ROUNDDOWN(SUM(L5-(((L5-L6)*(L2-L3)/(L4-L3)))),4)</f>
        <v>1.3083</v>
      </c>
    </row>
    <row r="10" spans="1:12" ht="21" customHeight="1" thickTop="1" thickBot="1">
      <c r="A10" s="68" t="s">
        <v>28</v>
      </c>
      <c r="B10" s="476" t="s">
        <v>29</v>
      </c>
      <c r="C10" s="477"/>
      <c r="D10" s="68" t="s">
        <v>61</v>
      </c>
      <c r="E10" s="68" t="s">
        <v>62</v>
      </c>
      <c r="F10" s="68" t="s">
        <v>30</v>
      </c>
      <c r="G10" s="68" t="s">
        <v>31</v>
      </c>
    </row>
    <row r="11" spans="1:12" ht="21" customHeight="1" thickTop="1">
      <c r="A11" s="83"/>
      <c r="B11" s="498" t="s">
        <v>63</v>
      </c>
      <c r="C11" s="499"/>
      <c r="D11" s="83"/>
      <c r="E11" s="83"/>
      <c r="F11" s="83"/>
      <c r="G11" s="83"/>
      <c r="I11" s="11" t="s">
        <v>64</v>
      </c>
      <c r="K11" s="11" t="s">
        <v>64</v>
      </c>
    </row>
    <row r="12" spans="1:12" ht="21" customHeight="1">
      <c r="A12" s="162" t="s">
        <v>65</v>
      </c>
      <c r="B12" s="496" t="s">
        <v>66</v>
      </c>
      <c r="C12" s="497"/>
      <c r="D12" s="163">
        <f>รวม!I19</f>
        <v>661757.71350000007</v>
      </c>
      <c r="E12" s="164">
        <f>L9</f>
        <v>1.3083</v>
      </c>
      <c r="F12" s="163">
        <f>D12*E12</f>
        <v>865777.61657205014</v>
      </c>
      <c r="G12" s="165"/>
      <c r="H12" s="85">
        <v>0</v>
      </c>
      <c r="I12" s="12"/>
      <c r="K12" s="86"/>
    </row>
    <row r="13" spans="1:12" ht="21" customHeight="1">
      <c r="A13" s="162"/>
      <c r="B13" s="496" t="s">
        <v>67</v>
      </c>
      <c r="C13" s="497"/>
      <c r="D13" s="163"/>
      <c r="E13" s="164"/>
      <c r="F13" s="163"/>
      <c r="G13" s="166"/>
      <c r="H13" s="85">
        <v>0</v>
      </c>
      <c r="I13" s="12"/>
      <c r="K13" s="86"/>
    </row>
    <row r="14" spans="1:12" ht="21" customHeight="1">
      <c r="A14" s="162"/>
      <c r="B14" s="496"/>
      <c r="C14" s="497"/>
      <c r="D14" s="163"/>
      <c r="E14" s="164"/>
      <c r="F14" s="163"/>
      <c r="G14" s="166"/>
      <c r="H14" s="85"/>
      <c r="I14" s="12"/>
      <c r="K14" s="86"/>
    </row>
    <row r="15" spans="1:12" ht="21" customHeight="1">
      <c r="A15" s="167"/>
      <c r="B15" s="500"/>
      <c r="C15" s="501"/>
      <c r="D15" s="168"/>
      <c r="E15" s="164"/>
      <c r="F15" s="163"/>
      <c r="G15" s="166"/>
      <c r="H15" s="85"/>
      <c r="I15" s="12"/>
      <c r="K15" s="86"/>
    </row>
    <row r="16" spans="1:12" ht="21" customHeight="1">
      <c r="A16" s="167"/>
      <c r="B16" s="105"/>
      <c r="C16" s="1"/>
      <c r="D16" s="168"/>
      <c r="E16" s="164"/>
      <c r="F16" s="163"/>
      <c r="G16" s="166"/>
      <c r="H16" s="85"/>
      <c r="I16" s="12"/>
      <c r="K16" s="86"/>
    </row>
    <row r="17" spans="1:13" ht="21" customHeight="1">
      <c r="A17" s="167"/>
      <c r="B17" s="181"/>
      <c r="C17" s="1"/>
      <c r="D17" s="168"/>
      <c r="E17" s="164"/>
      <c r="F17" s="163"/>
      <c r="G17" s="166"/>
      <c r="H17" s="85"/>
      <c r="I17" s="12"/>
      <c r="K17" s="86"/>
    </row>
    <row r="18" spans="1:13" ht="21" customHeight="1">
      <c r="A18" s="167"/>
      <c r="B18" s="181"/>
      <c r="C18" s="1"/>
      <c r="D18" s="168"/>
      <c r="E18" s="164"/>
      <c r="F18" s="278"/>
      <c r="G18" s="166"/>
      <c r="H18" s="85"/>
      <c r="I18" s="12"/>
      <c r="K18" s="86"/>
    </row>
    <row r="19" spans="1:13" ht="21" customHeight="1">
      <c r="A19" s="84"/>
      <c r="B19" s="155" t="s">
        <v>68</v>
      </c>
      <c r="C19" s="156"/>
      <c r="D19" s="87"/>
      <c r="E19" s="88"/>
      <c r="F19" s="89"/>
      <c r="G19" s="89"/>
      <c r="H19" s="125"/>
    </row>
    <row r="20" spans="1:13" ht="21" customHeight="1">
      <c r="A20" s="84"/>
      <c r="B20" s="506" t="s">
        <v>69</v>
      </c>
      <c r="C20" s="507"/>
      <c r="D20" s="89"/>
      <c r="E20" s="89"/>
      <c r="F20" s="89"/>
      <c r="G20" s="89"/>
      <c r="H20" s="125"/>
    </row>
    <row r="21" spans="1:13" ht="21" customHeight="1">
      <c r="A21" s="84"/>
      <c r="B21" s="504" t="s">
        <v>70</v>
      </c>
      <c r="C21" s="505"/>
      <c r="D21" s="90"/>
      <c r="E21" s="89"/>
      <c r="F21" s="89"/>
      <c r="G21" s="89"/>
      <c r="H21" s="126"/>
      <c r="I21" s="76"/>
    </row>
    <row r="22" spans="1:13" ht="21" customHeight="1">
      <c r="A22" s="84"/>
      <c r="B22" s="157" t="s">
        <v>71</v>
      </c>
      <c r="C22" s="158"/>
      <c r="D22" s="183"/>
      <c r="E22" s="91"/>
      <c r="F22" s="91"/>
      <c r="G22" s="91"/>
      <c r="H22" s="127"/>
      <c r="I22" s="128"/>
      <c r="J22" s="7"/>
      <c r="K22" s="7"/>
      <c r="L22" s="7"/>
      <c r="M22" s="7"/>
    </row>
    <row r="23" spans="1:13" ht="21" customHeight="1" thickBot="1">
      <c r="A23" s="92"/>
      <c r="B23" s="159" t="s">
        <v>72</v>
      </c>
      <c r="C23" s="160"/>
      <c r="D23" s="93"/>
      <c r="E23" s="93"/>
      <c r="F23" s="93"/>
      <c r="G23" s="93"/>
      <c r="H23" s="129"/>
      <c r="I23" s="130"/>
    </row>
    <row r="24" spans="1:13" ht="21" customHeight="1" thickTop="1" thickBot="1">
      <c r="A24" s="64"/>
      <c r="B24" s="94"/>
      <c r="C24" s="94"/>
      <c r="D24" s="502" t="s">
        <v>73</v>
      </c>
      <c r="E24" s="503"/>
      <c r="F24" s="95">
        <f>SUM(F12:F23)</f>
        <v>865777.61657205014</v>
      </c>
      <c r="G24" s="131"/>
      <c r="H24" s="129"/>
      <c r="I24" s="96"/>
    </row>
    <row r="25" spans="1:13" ht="20.100000000000001" customHeight="1" thickTop="1">
      <c r="A25" s="64"/>
      <c r="B25" s="161"/>
      <c r="C25" s="94"/>
      <c r="D25" s="94"/>
      <c r="E25" s="132"/>
      <c r="F25" s="94"/>
      <c r="G25" s="94"/>
    </row>
    <row r="26" spans="1:13" ht="20.100000000000001" customHeight="1">
      <c r="A26" s="64"/>
      <c r="B26" s="94"/>
      <c r="C26" s="94"/>
      <c r="D26" s="94"/>
      <c r="E26" s="132"/>
      <c r="F26" s="94"/>
      <c r="G26" s="94"/>
      <c r="I26" s="16"/>
      <c r="J26" s="17"/>
      <c r="K26" s="17"/>
      <c r="L26" s="18"/>
    </row>
    <row r="27" spans="1:13" ht="20.100000000000001" customHeight="1">
      <c r="A27" s="81"/>
      <c r="B27" s="474"/>
      <c r="C27" s="474"/>
      <c r="D27" s="474"/>
      <c r="E27" s="474"/>
      <c r="F27" s="474"/>
      <c r="G27" s="474"/>
      <c r="I27" s="16"/>
      <c r="J27" s="17"/>
      <c r="K27" s="17"/>
      <c r="L27" s="19"/>
    </row>
    <row r="28" spans="1:13" ht="20.100000000000001" customHeight="1">
      <c r="A28" s="80"/>
      <c r="B28" s="80"/>
      <c r="C28" s="81" t="s">
        <v>40</v>
      </c>
      <c r="D28" s="80"/>
      <c r="E28" s="80"/>
      <c r="F28" s="82"/>
      <c r="G28" s="82"/>
      <c r="I28" s="16"/>
      <c r="J28" s="17"/>
      <c r="K28" s="17"/>
      <c r="L28" s="19"/>
    </row>
    <row r="29" spans="1:13" ht="20.100000000000001" customHeight="1">
      <c r="A29" s="82"/>
      <c r="B29" s="82"/>
      <c r="C29" s="4" t="s">
        <v>41</v>
      </c>
      <c r="D29" s="82"/>
      <c r="E29" s="82"/>
      <c r="F29" s="82"/>
      <c r="G29" s="82"/>
      <c r="I29" s="16"/>
      <c r="J29" s="17"/>
      <c r="K29" s="17"/>
      <c r="L29" s="20"/>
    </row>
    <row r="30" spans="1:13" ht="20.100000000000001" customHeight="1">
      <c r="A30" s="82"/>
      <c r="B30" s="82"/>
      <c r="C30" s="120" t="s">
        <v>74</v>
      </c>
      <c r="D30" s="82"/>
      <c r="E30" s="82"/>
      <c r="F30" s="82"/>
      <c r="G30" s="82"/>
      <c r="I30" s="16"/>
      <c r="J30" s="17"/>
      <c r="K30" s="17"/>
      <c r="L30" s="20"/>
    </row>
    <row r="31" spans="1:13" ht="20.100000000000001" customHeight="1">
      <c r="A31" s="82"/>
      <c r="B31" s="82"/>
      <c r="C31" s="120"/>
      <c r="D31" s="82"/>
      <c r="E31" s="82"/>
      <c r="F31" s="82"/>
      <c r="G31" s="81"/>
      <c r="I31" s="16"/>
      <c r="J31" s="17"/>
      <c r="K31" s="17"/>
      <c r="L31" s="20"/>
    </row>
    <row r="32" spans="1:13" ht="20.100000000000001" customHeight="1">
      <c r="A32" s="81" t="s">
        <v>43</v>
      </c>
      <c r="B32" s="81"/>
      <c r="C32" s="81"/>
      <c r="D32" s="81"/>
      <c r="E32" s="81"/>
      <c r="F32" s="81"/>
      <c r="G32" s="81"/>
      <c r="I32" s="16"/>
      <c r="J32" s="16"/>
      <c r="K32" s="16"/>
      <c r="L32" s="19"/>
    </row>
    <row r="33" spans="1:12" ht="20.100000000000001" customHeight="1">
      <c r="A33" s="82" t="s">
        <v>44</v>
      </c>
      <c r="B33" s="82"/>
      <c r="C33" s="82"/>
      <c r="D33" s="82"/>
      <c r="E33" s="82"/>
      <c r="F33" s="81"/>
      <c r="G33" s="82"/>
      <c r="H33" s="474"/>
      <c r="I33" s="474"/>
      <c r="J33" s="474"/>
      <c r="K33" s="474"/>
      <c r="L33" s="474"/>
    </row>
    <row r="34" spans="1:12" ht="20.100000000000001" customHeight="1">
      <c r="B34" s="4" t="s">
        <v>75</v>
      </c>
      <c r="C34" s="4"/>
      <c r="D34" s="4" t="s">
        <v>76</v>
      </c>
      <c r="E34" s="82"/>
      <c r="F34" s="82"/>
      <c r="G34" s="82"/>
      <c r="H34" s="473"/>
      <c r="I34" s="473"/>
      <c r="J34" s="473"/>
      <c r="K34" s="473"/>
      <c r="L34" s="473"/>
    </row>
    <row r="35" spans="1:12" ht="20.100000000000001" customHeight="1">
      <c r="B35" s="82"/>
      <c r="C35" s="82"/>
      <c r="D35" s="82"/>
      <c r="E35" s="82"/>
      <c r="F35" s="82"/>
      <c r="G35" s="82"/>
      <c r="H35" s="473"/>
      <c r="I35" s="473"/>
      <c r="J35" s="473"/>
      <c r="K35" s="473"/>
      <c r="L35" s="473"/>
    </row>
    <row r="36" spans="1:12" ht="20.100000000000001" customHeight="1">
      <c r="B36" s="82"/>
      <c r="C36" s="82"/>
      <c r="D36" s="82"/>
      <c r="E36" s="82"/>
      <c r="F36" s="82"/>
      <c r="H36" s="473"/>
      <c r="I36" s="473"/>
      <c r="J36" s="473"/>
      <c r="K36" s="473"/>
      <c r="L36" s="473"/>
    </row>
    <row r="37" spans="1:12" ht="20.100000000000001" customHeight="1">
      <c r="B37" s="4"/>
      <c r="C37" s="4"/>
      <c r="D37" s="4"/>
      <c r="E37" s="4"/>
      <c r="F37" s="4"/>
      <c r="H37" s="4"/>
      <c r="I37" s="4"/>
      <c r="J37" s="4"/>
      <c r="K37" s="4"/>
      <c r="L37" s="4"/>
    </row>
    <row r="38" spans="1:12" ht="20.100000000000001" customHeight="1">
      <c r="B38" s="474"/>
      <c r="C38" s="474"/>
      <c r="D38" s="474"/>
      <c r="E38" s="474"/>
      <c r="F38" s="474"/>
      <c r="G38" s="81"/>
      <c r="H38" s="474"/>
      <c r="I38" s="474"/>
      <c r="J38" s="474"/>
      <c r="K38" s="474"/>
      <c r="L38" s="474"/>
    </row>
    <row r="39" spans="1:12" ht="20.100000000000001" customHeight="1">
      <c r="B39" s="473"/>
      <c r="C39" s="473"/>
      <c r="D39" s="473"/>
      <c r="E39" s="473"/>
      <c r="F39" s="473"/>
      <c r="G39" s="82"/>
      <c r="H39" s="473"/>
      <c r="I39" s="473"/>
      <c r="J39" s="473"/>
      <c r="K39" s="473"/>
      <c r="L39" s="473"/>
    </row>
    <row r="40" spans="1:12" ht="20.100000000000001" customHeight="1">
      <c r="B40" s="473"/>
      <c r="C40" s="473"/>
      <c r="D40" s="473"/>
      <c r="E40" s="473"/>
      <c r="F40" s="473"/>
      <c r="G40" s="82"/>
      <c r="H40" s="473"/>
      <c r="I40" s="473"/>
      <c r="J40" s="473"/>
      <c r="K40" s="473"/>
      <c r="L40" s="473"/>
    </row>
    <row r="41" spans="1:12" ht="20.100000000000001" customHeight="1">
      <c r="B41" s="473"/>
      <c r="C41" s="473"/>
      <c r="D41" s="473"/>
      <c r="E41" s="473"/>
      <c r="F41" s="473"/>
      <c r="G41" s="82"/>
      <c r="H41" s="473"/>
      <c r="I41" s="473"/>
      <c r="J41" s="473"/>
      <c r="K41" s="473"/>
      <c r="L41" s="473"/>
    </row>
    <row r="42" spans="1:12" ht="24" customHeight="1"/>
    <row r="43" spans="1:12" ht="24" customHeight="1"/>
  </sheetData>
  <mergeCells count="23">
    <mergeCell ref="B15:C15"/>
    <mergeCell ref="D24:E24"/>
    <mergeCell ref="B27:G27"/>
    <mergeCell ref="B21:C21"/>
    <mergeCell ref="B20:C20"/>
    <mergeCell ref="B14:C14"/>
    <mergeCell ref="A1:F1"/>
    <mergeCell ref="B10:C10"/>
    <mergeCell ref="B12:C12"/>
    <mergeCell ref="B13:C13"/>
    <mergeCell ref="B11:C11"/>
    <mergeCell ref="H41:L41"/>
    <mergeCell ref="H39:L39"/>
    <mergeCell ref="B41:F41"/>
    <mergeCell ref="H33:L33"/>
    <mergeCell ref="H34:L34"/>
    <mergeCell ref="B39:F39"/>
    <mergeCell ref="B40:F40"/>
    <mergeCell ref="B38:F38"/>
    <mergeCell ref="H38:L38"/>
    <mergeCell ref="H36:L36"/>
    <mergeCell ref="H40:L40"/>
    <mergeCell ref="H35:L35"/>
  </mergeCells>
  <phoneticPr fontId="29" type="noConversion"/>
  <pageMargins left="0.59055118110236227" right="0.11811023622047245" top="0.43307086614173229" bottom="0.35433070866141736" header="0.19685039370078741" footer="0.1968503937007874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T38"/>
  <sheetViews>
    <sheetView showGridLines="0" view="pageBreakPreview" topLeftCell="A13" zoomScale="85" zoomScaleNormal="85" zoomScaleSheetLayoutView="85" workbookViewId="0">
      <selection activeCell="I3" sqref="I3"/>
    </sheetView>
  </sheetViews>
  <sheetFormatPr defaultRowHeight="20.100000000000001" customHeight="1"/>
  <cols>
    <col min="1" max="1" width="6.7109375" style="34" customWidth="1"/>
    <col min="2" max="2" width="47.140625" style="30" customWidth="1"/>
    <col min="3" max="3" width="9.28515625" style="30" customWidth="1"/>
    <col min="4" max="4" width="7.7109375" style="30" customWidth="1"/>
    <col min="5" max="5" width="12.7109375" style="30" customWidth="1"/>
    <col min="6" max="6" width="14.42578125" style="30" customWidth="1"/>
    <col min="7" max="7" width="14.85546875" style="30" customWidth="1"/>
    <col min="8" max="8" width="15.7109375" style="30" customWidth="1"/>
    <col min="9" max="9" width="20.42578125" style="35" customWidth="1"/>
    <col min="10" max="10" width="9.7109375" style="30" customWidth="1"/>
    <col min="11" max="11" width="13" style="30" customWidth="1"/>
    <col min="12" max="12" width="9.140625" style="30" customWidth="1"/>
    <col min="13" max="13" width="9.140625" style="36" customWidth="1"/>
    <col min="14" max="14" width="10.140625" style="30" bestFit="1" customWidth="1"/>
    <col min="15" max="16384" width="9.140625" style="30"/>
  </cols>
  <sheetData>
    <row r="1" spans="1:20" ht="23.25">
      <c r="A1" s="508" t="s">
        <v>77</v>
      </c>
      <c r="B1" s="508"/>
      <c r="C1" s="508"/>
      <c r="D1" s="508"/>
      <c r="E1" s="508"/>
      <c r="F1" s="508"/>
      <c r="G1" s="508"/>
      <c r="H1" s="508"/>
      <c r="I1" s="508"/>
      <c r="J1" s="508"/>
      <c r="M1" s="42"/>
      <c r="N1" s="31"/>
      <c r="O1" s="31"/>
      <c r="P1" s="32"/>
      <c r="Q1" s="31"/>
      <c r="R1" s="31"/>
      <c r="S1" s="32"/>
      <c r="T1" s="31"/>
    </row>
    <row r="2" spans="1:20" ht="21" customHeight="1">
      <c r="A2" s="171" t="s">
        <v>78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20" s="254" customFormat="1" ht="21" customHeight="1">
      <c r="A3" s="173" t="s">
        <v>79</v>
      </c>
      <c r="B3" s="174"/>
      <c r="C3" s="174"/>
      <c r="D3" s="173"/>
      <c r="E3" s="174"/>
      <c r="F3" s="174"/>
      <c r="G3" s="174"/>
      <c r="H3" s="174"/>
      <c r="I3" s="174"/>
      <c r="J3" s="174"/>
      <c r="M3" s="255"/>
    </row>
    <row r="4" spans="1:20" s="254" customFormat="1" ht="21" customHeight="1">
      <c r="A4" s="175" t="str">
        <f>ปร.6!A4</f>
        <v>สถานที่ก่อสร้าง    สำนักงาน ธ.ก.ส. สาขาย่อยกัลยาณิวัฒนา จังหวัดเชียงใหม่</v>
      </c>
      <c r="B4" s="174"/>
      <c r="C4" s="174"/>
      <c r="D4" s="37"/>
      <c r="E4" s="176"/>
      <c r="F4" s="173" t="s">
        <v>80</v>
      </c>
      <c r="G4" s="174" t="str">
        <f>ปร.6!C5</f>
        <v>-</v>
      </c>
      <c r="H4" s="174"/>
      <c r="I4" s="174"/>
      <c r="J4" s="174"/>
      <c r="M4" s="255"/>
    </row>
    <row r="5" spans="1:20" ht="21" customHeight="1">
      <c r="A5" s="173" t="s">
        <v>24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20" ht="21" customHeight="1">
      <c r="A6" s="173" t="s">
        <v>317</v>
      </c>
      <c r="B6" s="174"/>
      <c r="C6" s="174"/>
      <c r="D6" s="37"/>
      <c r="E6" s="176"/>
      <c r="F6" s="173" t="s">
        <v>81</v>
      </c>
      <c r="G6" s="514" t="str">
        <f>+ปร.6!C8</f>
        <v xml:space="preserve"> 13  พฤษภาคม  2567</v>
      </c>
      <c r="H6" s="514"/>
      <c r="I6" s="174"/>
      <c r="J6" s="174"/>
    </row>
    <row r="7" spans="1:20" ht="19.5" customHeight="1">
      <c r="A7" s="42"/>
      <c r="B7" s="14"/>
      <c r="C7" s="14"/>
      <c r="D7" s="14"/>
      <c r="E7" s="14"/>
      <c r="F7" s="14"/>
      <c r="G7" s="509" t="s">
        <v>27</v>
      </c>
      <c r="H7" s="509"/>
      <c r="I7" s="509"/>
      <c r="J7" s="509"/>
    </row>
    <row r="8" spans="1:20" ht="21" customHeight="1">
      <c r="A8" s="510" t="s">
        <v>28</v>
      </c>
      <c r="B8" s="510" t="s">
        <v>29</v>
      </c>
      <c r="C8" s="510" t="s">
        <v>82</v>
      </c>
      <c r="D8" s="510" t="s">
        <v>83</v>
      </c>
      <c r="E8" s="512" t="s">
        <v>84</v>
      </c>
      <c r="F8" s="513"/>
      <c r="G8" s="512" t="s">
        <v>85</v>
      </c>
      <c r="H8" s="513"/>
      <c r="I8" s="169" t="s">
        <v>86</v>
      </c>
      <c r="J8" s="510" t="s">
        <v>31</v>
      </c>
    </row>
    <row r="9" spans="1:20" ht="21" customHeight="1">
      <c r="A9" s="511"/>
      <c r="B9" s="511"/>
      <c r="C9" s="511"/>
      <c r="D9" s="511"/>
      <c r="E9" s="169" t="s">
        <v>87</v>
      </c>
      <c r="F9" s="9" t="s">
        <v>88</v>
      </c>
      <c r="G9" s="169" t="s">
        <v>87</v>
      </c>
      <c r="H9" s="9" t="s">
        <v>88</v>
      </c>
      <c r="I9" s="8" t="s">
        <v>89</v>
      </c>
      <c r="J9" s="511"/>
    </row>
    <row r="10" spans="1:20" ht="21" customHeight="1">
      <c r="A10" s="13"/>
      <c r="B10" s="154" t="s">
        <v>90</v>
      </c>
      <c r="C10" s="43"/>
      <c r="D10" s="13"/>
      <c r="E10" s="44"/>
      <c r="F10" s="13"/>
      <c r="G10" s="44"/>
      <c r="H10" s="13"/>
      <c r="I10" s="43"/>
      <c r="J10" s="13"/>
    </row>
    <row r="11" spans="1:20" ht="21" customHeight="1">
      <c r="A11" s="177"/>
      <c r="B11" s="117" t="s">
        <v>91</v>
      </c>
      <c r="C11" s="172"/>
      <c r="D11" s="45"/>
      <c r="E11" s="172"/>
      <c r="F11" s="45"/>
      <c r="G11" s="172"/>
      <c r="H11" s="45"/>
      <c r="I11" s="172"/>
      <c r="J11" s="45"/>
    </row>
    <row r="12" spans="1:20" ht="21" customHeight="1">
      <c r="A12" s="177"/>
      <c r="B12" s="117" t="s">
        <v>92</v>
      </c>
      <c r="C12" s="172"/>
      <c r="D12" s="45"/>
      <c r="E12" s="172"/>
      <c r="F12" s="45"/>
      <c r="G12" s="172"/>
      <c r="H12" s="45"/>
      <c r="I12" s="172"/>
      <c r="J12" s="45"/>
    </row>
    <row r="13" spans="1:20" ht="21" customHeight="1">
      <c r="A13" s="281">
        <v>1</v>
      </c>
      <c r="B13" s="247" t="s">
        <v>93</v>
      </c>
      <c r="C13" s="248"/>
      <c r="D13" s="249"/>
      <c r="E13" s="248"/>
      <c r="F13" s="249"/>
      <c r="G13" s="248"/>
      <c r="H13" s="249"/>
      <c r="I13" s="250">
        <f>สำนักงาน!I188</f>
        <v>615126.64950000006</v>
      </c>
      <c r="J13" s="46"/>
    </row>
    <row r="14" spans="1:20" ht="21" customHeight="1">
      <c r="A14" s="281">
        <v>2</v>
      </c>
      <c r="B14" s="247" t="s">
        <v>94</v>
      </c>
      <c r="C14" s="248"/>
      <c r="D14" s="249"/>
      <c r="E14" s="248"/>
      <c r="F14" s="249"/>
      <c r="G14" s="248"/>
      <c r="H14" s="249"/>
      <c r="I14" s="250">
        <f>ห้องน้ำลูกค้า!I46</f>
        <v>46631.063999999998</v>
      </c>
      <c r="J14" s="46"/>
    </row>
    <row r="15" spans="1:20" ht="21" customHeight="1">
      <c r="A15" s="281"/>
      <c r="B15" s="247"/>
      <c r="C15" s="248"/>
      <c r="D15" s="249"/>
      <c r="E15" s="248"/>
      <c r="F15" s="249"/>
      <c r="G15" s="248"/>
      <c r="H15" s="249"/>
      <c r="I15" s="250"/>
      <c r="J15" s="46"/>
    </row>
    <row r="16" spans="1:20" s="275" customFormat="1" ht="21" customHeight="1">
      <c r="A16" s="281"/>
      <c r="B16" s="211"/>
      <c r="C16" s="248"/>
      <c r="D16" s="249"/>
      <c r="E16" s="248"/>
      <c r="F16" s="249"/>
      <c r="G16" s="248"/>
      <c r="H16" s="249"/>
      <c r="I16" s="250"/>
      <c r="J16" s="249"/>
      <c r="K16" s="35"/>
      <c r="L16" s="35"/>
      <c r="M16" s="456"/>
      <c r="N16" s="35"/>
      <c r="O16" s="35"/>
      <c r="P16" s="35"/>
      <c r="Q16" s="35"/>
      <c r="R16" s="35"/>
      <c r="S16" s="35"/>
      <c r="T16" s="35"/>
    </row>
    <row r="17" spans="1:13" s="275" customFormat="1" ht="21" customHeight="1">
      <c r="A17" s="281"/>
      <c r="B17" s="211"/>
      <c r="C17" s="248"/>
      <c r="D17" s="249"/>
      <c r="E17" s="248"/>
      <c r="F17" s="249"/>
      <c r="G17" s="248"/>
      <c r="H17" s="249"/>
      <c r="I17" s="250"/>
      <c r="J17" s="249"/>
      <c r="K17" s="35"/>
      <c r="L17" s="35"/>
      <c r="M17" s="456"/>
    </row>
    <row r="18" spans="1:13" s="275" customFormat="1" ht="21" customHeight="1">
      <c r="A18" s="281"/>
      <c r="B18" s="211"/>
      <c r="C18" s="248"/>
      <c r="D18" s="249"/>
      <c r="E18" s="248"/>
      <c r="F18" s="249"/>
      <c r="G18" s="248"/>
      <c r="H18" s="249"/>
      <c r="I18" s="250"/>
      <c r="J18" s="249"/>
      <c r="K18" s="35"/>
      <c r="L18" s="35"/>
      <c r="M18" s="456"/>
    </row>
    <row r="19" spans="1:13" ht="21" customHeight="1" thickBot="1">
      <c r="A19" s="116"/>
      <c r="B19" s="47" t="s">
        <v>95</v>
      </c>
      <c r="C19" s="37"/>
      <c r="D19" s="38"/>
      <c r="E19" s="39"/>
      <c r="F19" s="40"/>
      <c r="G19" s="37"/>
      <c r="H19" s="41"/>
      <c r="I19" s="251">
        <f>SUM(I13:I18)</f>
        <v>661757.71350000007</v>
      </c>
      <c r="J19" s="41"/>
      <c r="M19" s="30"/>
    </row>
    <row r="20" spans="1:13" ht="21" customHeight="1">
      <c r="A20" s="133"/>
      <c r="B20" s="46" t="s">
        <v>96</v>
      </c>
      <c r="C20" s="134"/>
      <c r="D20" s="135"/>
      <c r="E20" s="136"/>
      <c r="F20" s="135"/>
      <c r="G20" s="135"/>
      <c r="H20" s="135"/>
      <c r="I20" s="104"/>
      <c r="J20" s="46"/>
      <c r="M20" s="30"/>
    </row>
    <row r="21" spans="1:13" ht="21" customHeight="1">
      <c r="A21" s="21"/>
      <c r="B21" s="48" t="s">
        <v>97</v>
      </c>
      <c r="C21" s="22"/>
      <c r="D21" s="22"/>
      <c r="E21" s="22"/>
      <c r="F21" s="22"/>
      <c r="G21" s="22"/>
      <c r="H21" s="22"/>
      <c r="I21" s="23"/>
      <c r="J21" s="24"/>
      <c r="M21" s="30"/>
    </row>
    <row r="22" spans="1:13" ht="21" customHeight="1">
      <c r="A22" s="25"/>
      <c r="B22" s="49" t="s">
        <v>98</v>
      </c>
      <c r="C22" s="50"/>
      <c r="D22" s="51"/>
      <c r="E22" s="52"/>
      <c r="F22" s="52"/>
      <c r="G22" s="52"/>
      <c r="H22" s="53"/>
      <c r="I22" s="54"/>
      <c r="J22" s="26"/>
      <c r="M22" s="30"/>
    </row>
    <row r="23" spans="1:13" ht="21" customHeight="1">
      <c r="A23" s="25"/>
      <c r="B23" s="49" t="s">
        <v>99</v>
      </c>
      <c r="C23" s="50"/>
      <c r="D23" s="51"/>
      <c r="E23" s="52"/>
      <c r="F23" s="52"/>
      <c r="G23" s="52"/>
      <c r="H23" s="53"/>
      <c r="I23" s="54"/>
      <c r="J23" s="26"/>
      <c r="M23" s="30"/>
    </row>
    <row r="24" spans="1:13" ht="21" customHeight="1">
      <c r="A24" s="25"/>
      <c r="B24" s="55" t="s">
        <v>100</v>
      </c>
      <c r="C24" s="50"/>
      <c r="D24" s="51"/>
      <c r="E24" s="52"/>
      <c r="F24" s="52"/>
      <c r="G24" s="52"/>
      <c r="H24" s="53"/>
      <c r="I24" s="54"/>
      <c r="J24" s="26"/>
      <c r="M24" s="30"/>
    </row>
    <row r="25" spans="1:13" ht="21" customHeight="1">
      <c r="A25" s="25"/>
      <c r="B25" s="55" t="s">
        <v>101</v>
      </c>
      <c r="C25" s="50"/>
      <c r="D25" s="51"/>
      <c r="E25" s="52"/>
      <c r="F25" s="52"/>
      <c r="G25" s="52"/>
      <c r="H25" s="53"/>
      <c r="I25" s="54"/>
      <c r="J25" s="26"/>
      <c r="M25" s="30"/>
    </row>
    <row r="26" spans="1:13" ht="21" customHeight="1">
      <c r="A26" s="27"/>
      <c r="B26" s="56" t="s">
        <v>102</v>
      </c>
      <c r="C26" s="57"/>
      <c r="D26" s="58"/>
      <c r="E26" s="59"/>
      <c r="F26" s="59"/>
      <c r="G26" s="57"/>
      <c r="H26" s="59"/>
      <c r="I26" s="59"/>
      <c r="J26" s="28"/>
      <c r="M26" s="30"/>
    </row>
    <row r="27" spans="1:13" ht="20.100000000000001" customHeight="1">
      <c r="I27" s="30"/>
      <c r="M27" s="30"/>
    </row>
    <row r="28" spans="1:13" ht="20.100000000000001" customHeight="1">
      <c r="I28" s="30"/>
      <c r="M28" s="30"/>
    </row>
    <row r="29" spans="1:13" ht="20.100000000000001" customHeight="1">
      <c r="A29" s="30"/>
      <c r="I29" s="245"/>
      <c r="M29" s="30"/>
    </row>
    <row r="30" spans="1:13" ht="20.100000000000001" customHeight="1">
      <c r="A30" s="30"/>
      <c r="I30" s="30"/>
      <c r="M30" s="30"/>
    </row>
    <row r="31" spans="1:13" ht="20.100000000000001" customHeight="1">
      <c r="A31" s="30"/>
      <c r="I31" s="30"/>
      <c r="M31" s="30"/>
    </row>
    <row r="32" spans="1:13" ht="20.100000000000001" customHeight="1">
      <c r="A32" s="30"/>
      <c r="I32" s="30"/>
      <c r="M32" s="30"/>
    </row>
    <row r="33" s="30" customFormat="1" ht="20.100000000000001" customHeight="1"/>
    <row r="34" s="30" customFormat="1" ht="20.100000000000001" customHeight="1"/>
    <row r="35" s="30" customFormat="1" ht="20.100000000000001" customHeight="1"/>
    <row r="36" s="30" customFormat="1" ht="20.100000000000001" customHeight="1"/>
    <row r="37" s="30" customFormat="1" ht="20.100000000000001" customHeight="1"/>
    <row r="38" s="30" customFormat="1" ht="20.100000000000001" customHeight="1"/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6:H6"/>
  </mergeCells>
  <phoneticPr fontId="29" type="noConversion"/>
  <printOptions horizontalCentered="1"/>
  <pageMargins left="0.39370078740157483" right="0.15748031496062992" top="0.39370078740157483" bottom="0.43307086614173229" header="0.15748031496062992" footer="0.19685039370078741"/>
  <pageSetup paperSize="9" orientation="landscape" useFirstPageNumber="1" r:id="rId1"/>
  <headerFooter alignWithMargins="0">
    <oddHeader>&amp;R&amp;"TH SarabunPSK,ธรรมดา"&amp;12แบบ ปร.4 แผ่นที่ &amp;P/12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autoPageBreaks="0"/>
  </sheetPr>
  <dimension ref="A1:S189"/>
  <sheetViews>
    <sheetView showGridLines="0" view="pageBreakPreview" zoomScaleNormal="85" zoomScaleSheetLayoutView="100" workbookViewId="0">
      <selection activeCell="E130" sqref="E130"/>
    </sheetView>
  </sheetViews>
  <sheetFormatPr defaultRowHeight="21" customHeight="1"/>
  <cols>
    <col min="1" max="1" width="8" style="265" customWidth="1"/>
    <col min="2" max="2" width="56" style="240" customWidth="1"/>
    <col min="3" max="3" width="11.28515625" style="267" customWidth="1"/>
    <col min="4" max="4" width="6.85546875" style="274" customWidth="1"/>
    <col min="5" max="5" width="13.85546875" style="267" customWidth="1"/>
    <col min="6" max="6" width="14.7109375" style="267" customWidth="1"/>
    <col min="7" max="7" width="17.42578125" style="267" bestFit="1" customWidth="1"/>
    <col min="8" max="8" width="16.42578125" style="240" customWidth="1"/>
    <col min="9" max="9" width="20.28515625" style="35" customWidth="1"/>
    <col min="10" max="10" width="8.140625" style="35" bestFit="1" customWidth="1"/>
    <col min="11" max="11" width="13.5703125" style="240" bestFit="1" customWidth="1"/>
    <col min="12" max="16384" width="9.140625" style="240"/>
  </cols>
  <sheetData>
    <row r="1" spans="1:19" s="30" customFormat="1" ht="27.95" customHeight="1">
      <c r="A1" s="508" t="s">
        <v>77</v>
      </c>
      <c r="B1" s="508"/>
      <c r="C1" s="508"/>
      <c r="D1" s="508"/>
      <c r="E1" s="508"/>
      <c r="F1" s="508"/>
      <c r="G1" s="508"/>
      <c r="H1" s="508"/>
      <c r="I1" s="508"/>
      <c r="J1" s="508"/>
      <c r="L1" s="31"/>
      <c r="M1" s="31"/>
      <c r="N1" s="31"/>
      <c r="O1" s="32"/>
      <c r="P1" s="31"/>
      <c r="Q1" s="31"/>
      <c r="R1" s="32"/>
      <c r="S1" s="31"/>
    </row>
    <row r="2" spans="1:19" ht="21" customHeight="1">
      <c r="A2" s="171" t="s">
        <v>78</v>
      </c>
      <c r="B2" s="171"/>
      <c r="C2" s="227"/>
      <c r="D2" s="172"/>
      <c r="E2" s="227"/>
      <c r="F2" s="227"/>
      <c r="G2" s="227"/>
      <c r="H2" s="172"/>
      <c r="I2" s="172"/>
      <c r="J2" s="268"/>
      <c r="K2" s="217"/>
      <c r="L2" s="217"/>
      <c r="M2" s="217"/>
      <c r="N2" s="217"/>
      <c r="O2" s="30"/>
      <c r="P2" s="30"/>
      <c r="Q2" s="30"/>
      <c r="R2" s="30"/>
      <c r="S2" s="30"/>
    </row>
    <row r="3" spans="1:19" ht="21" customHeight="1">
      <c r="A3" s="173" t="s">
        <v>20</v>
      </c>
      <c r="B3" s="173"/>
      <c r="C3" s="228"/>
      <c r="D3" s="174"/>
      <c r="E3" s="228"/>
      <c r="F3" s="228"/>
      <c r="G3" s="228"/>
      <c r="H3" s="174"/>
      <c r="I3" s="174"/>
      <c r="J3" s="269"/>
      <c r="K3" s="217"/>
      <c r="L3" s="217"/>
      <c r="M3" s="217"/>
      <c r="N3" s="217"/>
      <c r="O3" s="30"/>
      <c r="P3" s="30"/>
      <c r="Q3" s="30"/>
      <c r="R3" s="30"/>
      <c r="S3" s="30"/>
    </row>
    <row r="4" spans="1:19" ht="21" customHeight="1">
      <c r="A4" s="175" t="str">
        <f>ปร.6!A4</f>
        <v>สถานที่ก่อสร้าง    สำนักงาน ธ.ก.ส. สาขาย่อยกัลยาณิวัฒนา จังหวัดเชียงใหม่</v>
      </c>
      <c r="B4" s="173"/>
      <c r="C4" s="228"/>
      <c r="D4" s="174"/>
      <c r="E4" s="242"/>
      <c r="F4" s="277" t="s">
        <v>80</v>
      </c>
      <c r="G4" s="228" t="s">
        <v>23</v>
      </c>
      <c r="H4" s="174"/>
      <c r="I4" s="174"/>
      <c r="J4" s="269"/>
      <c r="K4" s="217"/>
      <c r="L4" s="217"/>
      <c r="M4" s="217"/>
      <c r="N4" s="217"/>
      <c r="O4" s="30"/>
      <c r="P4" s="30"/>
      <c r="Q4" s="30"/>
      <c r="R4" s="30"/>
      <c r="S4" s="30"/>
    </row>
    <row r="5" spans="1:19" ht="21" customHeight="1">
      <c r="A5" s="173" t="s">
        <v>24</v>
      </c>
      <c r="B5" s="173"/>
      <c r="C5" s="228"/>
      <c r="D5" s="174"/>
      <c r="E5" s="228"/>
      <c r="F5" s="228"/>
      <c r="G5" s="228"/>
      <c r="H5" s="174"/>
      <c r="I5" s="174"/>
      <c r="J5" s="269"/>
      <c r="K5" s="229"/>
      <c r="L5" s="217"/>
      <c r="M5" s="217"/>
      <c r="N5" s="217"/>
      <c r="O5" s="30"/>
      <c r="P5" s="30"/>
      <c r="Q5" s="30"/>
      <c r="R5" s="30"/>
      <c r="S5" s="30"/>
    </row>
    <row r="6" spans="1:19" ht="21" customHeight="1">
      <c r="A6" s="173" t="str">
        <f>รวม!A6</f>
        <v>คำนวณราคากลางโดย คณะกรรมการกำหนดราคากลางตามคำสั่งที่ 6237/2567  ลว. 13  พฤษภาคม  2567</v>
      </c>
      <c r="B6" s="173"/>
      <c r="C6" s="228"/>
      <c r="D6" s="174"/>
      <c r="E6" s="242"/>
      <c r="F6" s="277" t="s">
        <v>81</v>
      </c>
      <c r="G6" s="304" t="str">
        <f>+ปร.6!C8</f>
        <v xml:space="preserve"> 13  พฤษภาคม  2567</v>
      </c>
      <c r="H6" s="173"/>
      <c r="I6" s="174"/>
      <c r="J6" s="269"/>
      <c r="K6" s="217"/>
      <c r="L6" s="217"/>
      <c r="M6" s="217"/>
      <c r="N6" s="217"/>
      <c r="O6" s="30"/>
      <c r="P6" s="30"/>
      <c r="Q6" s="30"/>
      <c r="R6" s="30"/>
      <c r="S6" s="30"/>
    </row>
    <row r="7" spans="1:19" ht="21" customHeight="1">
      <c r="A7" s="42"/>
      <c r="B7" s="14"/>
      <c r="C7" s="230"/>
      <c r="D7" s="198"/>
      <c r="E7" s="230"/>
      <c r="F7" s="230"/>
      <c r="G7" s="509" t="s">
        <v>27</v>
      </c>
      <c r="H7" s="509"/>
      <c r="I7" s="509"/>
      <c r="J7" s="509"/>
      <c r="K7" s="217"/>
      <c r="L7" s="229"/>
      <c r="M7" s="217"/>
      <c r="N7" s="217"/>
      <c r="O7" s="30"/>
      <c r="P7" s="30"/>
      <c r="Q7" s="30"/>
      <c r="R7" s="30"/>
      <c r="S7" s="30"/>
    </row>
    <row r="8" spans="1:19" s="30" customFormat="1" ht="21" customHeight="1">
      <c r="A8" s="510" t="s">
        <v>28</v>
      </c>
      <c r="B8" s="510" t="s">
        <v>29</v>
      </c>
      <c r="C8" s="516" t="s">
        <v>82</v>
      </c>
      <c r="D8" s="510" t="s">
        <v>83</v>
      </c>
      <c r="E8" s="512" t="s">
        <v>84</v>
      </c>
      <c r="F8" s="513"/>
      <c r="G8" s="512" t="s">
        <v>85</v>
      </c>
      <c r="H8" s="513"/>
      <c r="I8" s="169" t="s">
        <v>86</v>
      </c>
      <c r="J8" s="510" t="s">
        <v>31</v>
      </c>
      <c r="K8" s="217"/>
      <c r="L8" s="217"/>
      <c r="M8" s="217"/>
      <c r="N8" s="217"/>
    </row>
    <row r="9" spans="1:19" ht="21" customHeight="1">
      <c r="A9" s="515"/>
      <c r="B9" s="515"/>
      <c r="C9" s="517"/>
      <c r="D9" s="515"/>
      <c r="E9" s="232" t="s">
        <v>87</v>
      </c>
      <c r="F9" s="276" t="s">
        <v>88</v>
      </c>
      <c r="G9" s="232" t="s">
        <v>87</v>
      </c>
      <c r="H9" s="231" t="s">
        <v>88</v>
      </c>
      <c r="I9" s="233" t="s">
        <v>89</v>
      </c>
      <c r="J9" s="511"/>
      <c r="K9" s="217"/>
      <c r="L9" s="217"/>
      <c r="M9" s="217"/>
      <c r="N9" s="217"/>
      <c r="O9" s="30"/>
      <c r="P9" s="30"/>
      <c r="Q9" s="30"/>
      <c r="R9" s="30"/>
      <c r="S9" s="30"/>
    </row>
    <row r="10" spans="1:19" ht="21" customHeight="1">
      <c r="A10" s="182"/>
      <c r="B10" s="234" t="s">
        <v>90</v>
      </c>
      <c r="C10" s="213"/>
      <c r="D10" s="182"/>
      <c r="E10" s="191"/>
      <c r="F10" s="191"/>
      <c r="G10" s="191"/>
      <c r="H10" s="235"/>
      <c r="I10" s="191"/>
      <c r="J10" s="249"/>
      <c r="K10" s="246"/>
      <c r="L10" s="217"/>
      <c r="M10" s="217"/>
      <c r="N10" s="217"/>
      <c r="O10" s="30"/>
      <c r="P10" s="30"/>
      <c r="Q10" s="30"/>
      <c r="R10" s="30"/>
      <c r="S10" s="30"/>
    </row>
    <row r="11" spans="1:19" ht="21" customHeight="1">
      <c r="A11" s="187"/>
      <c r="B11" s="236" t="s">
        <v>91</v>
      </c>
      <c r="C11" s="214"/>
      <c r="D11" s="187"/>
      <c r="E11" s="188"/>
      <c r="F11" s="188"/>
      <c r="G11" s="188"/>
      <c r="H11" s="216"/>
      <c r="I11" s="188"/>
      <c r="J11" s="270"/>
      <c r="K11" s="246"/>
      <c r="L11" s="217"/>
      <c r="M11" s="217"/>
      <c r="N11" s="217"/>
      <c r="O11" s="30"/>
      <c r="P11" s="30"/>
      <c r="Q11" s="30"/>
      <c r="R11" s="30"/>
      <c r="S11" s="30"/>
    </row>
    <row r="12" spans="1:19" ht="21" customHeight="1">
      <c r="A12" s="237"/>
      <c r="B12" s="236" t="s">
        <v>103</v>
      </c>
      <c r="C12" s="214"/>
      <c r="D12" s="187"/>
      <c r="E12" s="188"/>
      <c r="F12" s="188"/>
      <c r="G12" s="188"/>
      <c r="H12" s="216"/>
      <c r="I12" s="188"/>
      <c r="J12" s="270"/>
      <c r="K12" s="246"/>
      <c r="L12" s="217"/>
      <c r="M12" s="217"/>
      <c r="N12" s="217"/>
      <c r="O12" s="30"/>
      <c r="P12" s="30"/>
      <c r="Q12" s="30"/>
      <c r="R12" s="30"/>
      <c r="S12" s="30"/>
    </row>
    <row r="13" spans="1:19" s="35" customFormat="1" ht="21" customHeight="1">
      <c r="A13" s="212" t="s">
        <v>65</v>
      </c>
      <c r="B13" s="211" t="s">
        <v>93</v>
      </c>
      <c r="C13" s="200"/>
      <c r="D13" s="212"/>
      <c r="E13" s="200"/>
      <c r="F13" s="200"/>
      <c r="G13" s="200"/>
      <c r="H13" s="200"/>
      <c r="I13" s="219"/>
      <c r="J13" s="226"/>
      <c r="K13" s="222"/>
      <c r="L13" s="220"/>
      <c r="M13" s="220"/>
      <c r="N13" s="220"/>
    </row>
    <row r="14" spans="1:19" s="35" customFormat="1" ht="21" customHeight="1">
      <c r="A14" s="212"/>
      <c r="B14" s="211" t="s">
        <v>104</v>
      </c>
      <c r="C14" s="200"/>
      <c r="D14" s="212"/>
      <c r="E14" s="200"/>
      <c r="F14" s="200"/>
      <c r="G14" s="200"/>
      <c r="H14" s="200"/>
      <c r="I14" s="219"/>
      <c r="J14" s="226"/>
      <c r="K14" s="222"/>
      <c r="L14" s="220"/>
      <c r="M14" s="220"/>
      <c r="N14" s="220"/>
    </row>
    <row r="15" spans="1:19" s="35" customFormat="1" ht="21" customHeight="1">
      <c r="A15" s="212">
        <v>1</v>
      </c>
      <c r="B15" s="211" t="s">
        <v>105</v>
      </c>
      <c r="C15" s="200"/>
      <c r="D15" s="212"/>
      <c r="E15" s="200"/>
      <c r="F15" s="200"/>
      <c r="G15" s="200"/>
      <c r="H15" s="200"/>
      <c r="I15" s="219"/>
      <c r="J15" s="226"/>
      <c r="K15" s="222"/>
      <c r="L15" s="220"/>
      <c r="M15" s="220"/>
      <c r="N15" s="220"/>
    </row>
    <row r="16" spans="1:19" s="290" customFormat="1" ht="21" customHeight="1">
      <c r="A16" s="115"/>
      <c r="B16" s="180" t="s">
        <v>106</v>
      </c>
      <c r="C16" s="196">
        <v>3</v>
      </c>
      <c r="D16" s="115" t="s">
        <v>107</v>
      </c>
      <c r="E16" s="196">
        <v>0</v>
      </c>
      <c r="F16" s="196">
        <f>+C16*E16</f>
        <v>0</v>
      </c>
      <c r="G16" s="196">
        <v>200</v>
      </c>
      <c r="H16" s="196">
        <f>+C16*G16</f>
        <v>600</v>
      </c>
      <c r="I16" s="216">
        <f>+F16+H16</f>
        <v>600</v>
      </c>
      <c r="J16" s="289"/>
    </row>
    <row r="17" spans="1:14" s="290" customFormat="1" ht="21" customHeight="1">
      <c r="A17" s="215"/>
      <c r="B17" s="180" t="s">
        <v>108</v>
      </c>
      <c r="C17" s="196">
        <v>2</v>
      </c>
      <c r="D17" s="115" t="s">
        <v>107</v>
      </c>
      <c r="E17" s="196">
        <v>0</v>
      </c>
      <c r="F17" s="196">
        <f>+C17*E17</f>
        <v>0</v>
      </c>
      <c r="G17" s="196">
        <v>500</v>
      </c>
      <c r="H17" s="196">
        <f>+C17*G17</f>
        <v>1000</v>
      </c>
      <c r="I17" s="216">
        <f>+F17+H17</f>
        <v>1000</v>
      </c>
      <c r="J17" s="289"/>
    </row>
    <row r="18" spans="1:14" s="290" customFormat="1" ht="21" customHeight="1">
      <c r="A18" s="115"/>
      <c r="B18" s="180" t="s">
        <v>109</v>
      </c>
      <c r="C18" s="196">
        <v>9.43</v>
      </c>
      <c r="D18" s="115" t="s">
        <v>110</v>
      </c>
      <c r="E18" s="196">
        <v>0</v>
      </c>
      <c r="F18" s="196">
        <f>+C18*E18</f>
        <v>0</v>
      </c>
      <c r="G18" s="196">
        <v>50</v>
      </c>
      <c r="H18" s="196">
        <f>+C18*G18</f>
        <v>471.5</v>
      </c>
      <c r="I18" s="216">
        <f>+F18+H18</f>
        <v>471.5</v>
      </c>
      <c r="J18" s="289"/>
    </row>
    <row r="19" spans="1:14" s="290" customFormat="1" ht="21" customHeight="1">
      <c r="A19" s="215"/>
      <c r="B19" s="180" t="s">
        <v>111</v>
      </c>
      <c r="C19" s="196">
        <v>1</v>
      </c>
      <c r="D19" s="115" t="s">
        <v>86</v>
      </c>
      <c r="E19" s="196">
        <v>0</v>
      </c>
      <c r="F19" s="196">
        <f>+C19*E19</f>
        <v>0</v>
      </c>
      <c r="G19" s="196">
        <v>500</v>
      </c>
      <c r="H19" s="196">
        <f>+C19*G19</f>
        <v>500</v>
      </c>
      <c r="I19" s="335">
        <f>+F19+H19</f>
        <v>500</v>
      </c>
      <c r="J19" s="289"/>
    </row>
    <row r="20" spans="1:14" s="35" customFormat="1" ht="21" customHeight="1" thickBot="1">
      <c r="A20" s="212"/>
      <c r="B20" s="334" t="s">
        <v>112</v>
      </c>
      <c r="C20" s="200"/>
      <c r="D20" s="212"/>
      <c r="E20" s="200"/>
      <c r="F20" s="200"/>
      <c r="G20" s="200"/>
      <c r="H20" s="200"/>
      <c r="I20" s="336">
        <f>SUM(I16:I19)</f>
        <v>2571.5</v>
      </c>
      <c r="J20" s="271"/>
      <c r="K20" s="222"/>
      <c r="L20" s="220"/>
      <c r="M20" s="220"/>
      <c r="N20" s="220"/>
    </row>
    <row r="21" spans="1:14" s="35" customFormat="1" ht="21" customHeight="1">
      <c r="A21" s="212">
        <v>2</v>
      </c>
      <c r="B21" s="211" t="s">
        <v>113</v>
      </c>
      <c r="C21" s="200"/>
      <c r="D21" s="212"/>
      <c r="E21" s="200"/>
      <c r="F21" s="200"/>
      <c r="G21" s="200"/>
      <c r="H21" s="200"/>
      <c r="I21" s="356"/>
      <c r="J21" s="271"/>
      <c r="K21" s="222"/>
      <c r="L21" s="220"/>
      <c r="M21" s="220"/>
      <c r="N21" s="220"/>
    </row>
    <row r="22" spans="1:14" s="35" customFormat="1" ht="21" customHeight="1">
      <c r="A22" s="212">
        <v>2.1</v>
      </c>
      <c r="B22" s="211" t="s">
        <v>114</v>
      </c>
      <c r="C22" s="200"/>
      <c r="D22" s="212"/>
      <c r="E22" s="200"/>
      <c r="F22" s="200"/>
      <c r="G22" s="200"/>
      <c r="H22" s="200"/>
      <c r="I22" s="219"/>
      <c r="J22" s="226"/>
      <c r="K22" s="222"/>
      <c r="L22" s="220"/>
      <c r="M22" s="220"/>
      <c r="N22" s="220"/>
    </row>
    <row r="23" spans="1:14" s="35" customFormat="1" ht="21" customHeight="1">
      <c r="A23" s="212"/>
      <c r="B23" s="293" t="s">
        <v>115</v>
      </c>
      <c r="C23" s="196">
        <v>11.33</v>
      </c>
      <c r="D23" s="284" t="s">
        <v>116</v>
      </c>
      <c r="E23" s="284">
        <v>520</v>
      </c>
      <c r="F23" s="284">
        <f>C23*E23</f>
        <v>5891.6</v>
      </c>
      <c r="G23" s="284">
        <v>130</v>
      </c>
      <c r="H23" s="292">
        <f>C23*G23</f>
        <v>1472.9</v>
      </c>
      <c r="I23" s="283">
        <f>F23+H23</f>
        <v>7364.5</v>
      </c>
      <c r="J23" s="226"/>
      <c r="K23" s="222"/>
      <c r="L23" s="220"/>
      <c r="M23" s="220"/>
      <c r="N23" s="220"/>
    </row>
    <row r="24" spans="1:14" s="35" customFormat="1" ht="21" customHeight="1">
      <c r="A24" s="212"/>
      <c r="B24" s="293" t="s">
        <v>117</v>
      </c>
      <c r="C24" s="40"/>
      <c r="D24" s="284"/>
      <c r="E24" s="284"/>
      <c r="F24" s="284"/>
      <c r="G24" s="284"/>
      <c r="H24" s="292"/>
      <c r="I24" s="288"/>
      <c r="J24" s="226"/>
      <c r="K24" s="222"/>
      <c r="L24" s="220"/>
      <c r="M24" s="220"/>
      <c r="N24" s="220"/>
    </row>
    <row r="25" spans="1:14" s="35" customFormat="1" ht="21" customHeight="1">
      <c r="A25" s="212"/>
      <c r="B25" s="293" t="s">
        <v>118</v>
      </c>
      <c r="C25" s="40"/>
      <c r="D25" s="284"/>
      <c r="E25" s="284"/>
      <c r="F25" s="284"/>
      <c r="G25" s="284"/>
      <c r="H25" s="292"/>
      <c r="I25" s="288"/>
      <c r="J25" s="226"/>
      <c r="K25" s="222"/>
      <c r="L25" s="220"/>
      <c r="M25" s="220"/>
      <c r="N25" s="220"/>
    </row>
    <row r="26" spans="1:14" s="35" customFormat="1" ht="21" customHeight="1">
      <c r="A26" s="212"/>
      <c r="B26" s="293" t="s">
        <v>119</v>
      </c>
      <c r="C26" s="196">
        <v>23.2</v>
      </c>
      <c r="D26" s="284" t="s">
        <v>116</v>
      </c>
      <c r="E26" s="284">
        <v>288</v>
      </c>
      <c r="F26" s="284">
        <f>C26*E26</f>
        <v>6681.5999999999995</v>
      </c>
      <c r="G26" s="284">
        <v>100</v>
      </c>
      <c r="H26" s="292">
        <f>C26*G26</f>
        <v>2320</v>
      </c>
      <c r="I26" s="283">
        <f>F26+H26</f>
        <v>9001.5999999999985</v>
      </c>
      <c r="J26" s="226"/>
      <c r="K26" s="222"/>
      <c r="L26" s="220"/>
      <c r="M26" s="220"/>
      <c r="N26" s="220"/>
    </row>
    <row r="27" spans="1:14" s="35" customFormat="1" ht="21" customHeight="1">
      <c r="A27" s="212"/>
      <c r="B27" s="293" t="s">
        <v>118</v>
      </c>
      <c r="C27" s="40"/>
      <c r="D27" s="284"/>
      <c r="E27" s="284"/>
      <c r="F27" s="284"/>
      <c r="G27" s="284"/>
      <c r="H27" s="292"/>
      <c r="I27" s="288"/>
      <c r="J27" s="226"/>
      <c r="K27" s="222"/>
      <c r="L27" s="220"/>
      <c r="M27" s="220"/>
      <c r="N27" s="220"/>
    </row>
    <row r="28" spans="1:14" s="35" customFormat="1" ht="21" customHeight="1">
      <c r="A28" s="212"/>
      <c r="B28" s="293" t="s">
        <v>120</v>
      </c>
      <c r="C28" s="196">
        <v>10.87</v>
      </c>
      <c r="D28" s="284" t="s">
        <v>116</v>
      </c>
      <c r="E28" s="284">
        <v>475</v>
      </c>
      <c r="F28" s="284">
        <f>C28*E28</f>
        <v>5163.25</v>
      </c>
      <c r="G28" s="284">
        <v>130</v>
      </c>
      <c r="H28" s="292">
        <f>C28*G28</f>
        <v>1413.1</v>
      </c>
      <c r="I28" s="283">
        <f>F28+H28</f>
        <v>6576.35</v>
      </c>
      <c r="J28" s="226"/>
      <c r="K28" s="222"/>
      <c r="L28" s="220"/>
      <c r="M28" s="220"/>
      <c r="N28" s="220"/>
    </row>
    <row r="29" spans="1:14" s="35" customFormat="1" ht="21" customHeight="1">
      <c r="A29" s="341"/>
      <c r="B29" s="374" t="s">
        <v>118</v>
      </c>
      <c r="C29" s="375"/>
      <c r="D29" s="376"/>
      <c r="E29" s="376"/>
      <c r="F29" s="376"/>
      <c r="G29" s="376"/>
      <c r="H29" s="377"/>
      <c r="I29" s="378"/>
      <c r="J29" s="395"/>
      <c r="K29" s="222"/>
      <c r="L29" s="220"/>
      <c r="M29" s="220"/>
      <c r="N29" s="220"/>
    </row>
    <row r="30" spans="1:14" s="35" customFormat="1" ht="21" customHeight="1">
      <c r="A30" s="350"/>
      <c r="B30" s="379" t="s">
        <v>121</v>
      </c>
      <c r="C30" s="380">
        <v>2.15</v>
      </c>
      <c r="D30" s="457" t="s">
        <v>110</v>
      </c>
      <c r="E30" s="380">
        <v>300</v>
      </c>
      <c r="F30" s="380">
        <f>+C30*E30</f>
        <v>645</v>
      </c>
      <c r="G30" s="380">
        <v>100</v>
      </c>
      <c r="H30" s="380">
        <f>+C30*G30</f>
        <v>215</v>
      </c>
      <c r="I30" s="458">
        <f>+F30+H30</f>
        <v>860</v>
      </c>
      <c r="J30" s="354"/>
      <c r="K30" s="222"/>
      <c r="L30" s="220"/>
      <c r="M30" s="220"/>
      <c r="N30" s="220"/>
    </row>
    <row r="31" spans="1:14" s="35" customFormat="1" ht="21" customHeight="1" thickBot="1">
      <c r="A31" s="357"/>
      <c r="B31" s="358" t="s">
        <v>122</v>
      </c>
      <c r="C31" s="210"/>
      <c r="D31" s="357"/>
      <c r="E31" s="210"/>
      <c r="F31" s="210"/>
      <c r="G31" s="210"/>
      <c r="H31" s="210"/>
      <c r="I31" s="336">
        <f>SUM(I23:I30)</f>
        <v>23802.449999999997</v>
      </c>
      <c r="J31" s="359"/>
      <c r="K31" s="222"/>
      <c r="L31" s="220"/>
      <c r="M31" s="220"/>
      <c r="N31" s="220"/>
    </row>
    <row r="32" spans="1:14" s="35" customFormat="1" ht="21" customHeight="1">
      <c r="A32" s="212">
        <v>2.2000000000000002</v>
      </c>
      <c r="B32" s="211" t="s">
        <v>123</v>
      </c>
      <c r="C32" s="200"/>
      <c r="D32" s="212"/>
      <c r="E32" s="200"/>
      <c r="F32" s="200"/>
      <c r="G32" s="200"/>
      <c r="H32" s="200"/>
      <c r="I32" s="219"/>
      <c r="J32" s="226"/>
      <c r="K32" s="222"/>
      <c r="L32" s="220"/>
      <c r="M32" s="220"/>
      <c r="N32" s="220"/>
    </row>
    <row r="33" spans="1:15" s="35" customFormat="1" ht="21" customHeight="1">
      <c r="A33" s="115"/>
      <c r="B33" s="180" t="s">
        <v>124</v>
      </c>
      <c r="C33" s="196">
        <v>1</v>
      </c>
      <c r="D33" s="115" t="s">
        <v>107</v>
      </c>
      <c r="E33" s="196">
        <v>17210</v>
      </c>
      <c r="F33" s="196">
        <f>+C33*E33</f>
        <v>17210</v>
      </c>
      <c r="G33" s="196">
        <v>0</v>
      </c>
      <c r="H33" s="196">
        <f>+C33*G33</f>
        <v>0</v>
      </c>
      <c r="I33" s="216">
        <f>+F33+H33</f>
        <v>17210</v>
      </c>
      <c r="J33" s="226"/>
      <c r="K33" s="222"/>
      <c r="L33" s="220"/>
      <c r="M33" s="220"/>
      <c r="N33" s="220"/>
    </row>
    <row r="34" spans="1:15" s="35" customFormat="1" ht="21" customHeight="1">
      <c r="A34" s="115"/>
      <c r="B34" s="180" t="s">
        <v>125</v>
      </c>
      <c r="C34" s="196">
        <v>2</v>
      </c>
      <c r="D34" s="115" t="s">
        <v>107</v>
      </c>
      <c r="E34" s="196">
        <v>17210</v>
      </c>
      <c r="F34" s="196">
        <f>+C34*E34</f>
        <v>34420</v>
      </c>
      <c r="G34" s="196">
        <v>0</v>
      </c>
      <c r="H34" s="196">
        <f>+C34*G34</f>
        <v>0</v>
      </c>
      <c r="I34" s="216">
        <f>+F34+H34</f>
        <v>34420</v>
      </c>
      <c r="J34" s="226"/>
      <c r="K34" s="222"/>
      <c r="L34" s="220"/>
      <c r="M34" s="220"/>
      <c r="N34" s="220"/>
    </row>
    <row r="35" spans="1:15" s="35" customFormat="1" ht="21" customHeight="1">
      <c r="A35" s="115"/>
      <c r="B35" s="180" t="s">
        <v>126</v>
      </c>
      <c r="C35" s="196">
        <v>1</v>
      </c>
      <c r="D35" s="115" t="s">
        <v>107</v>
      </c>
      <c r="E35" s="196">
        <v>26000</v>
      </c>
      <c r="F35" s="196">
        <f>+C35*E35</f>
        <v>26000</v>
      </c>
      <c r="G35" s="196">
        <v>0</v>
      </c>
      <c r="H35" s="196">
        <f>+C35*G35</f>
        <v>0</v>
      </c>
      <c r="I35" s="216">
        <f>+F35+H35</f>
        <v>26000</v>
      </c>
      <c r="J35" s="226"/>
      <c r="K35" s="222"/>
      <c r="L35" s="220"/>
      <c r="M35" s="220"/>
      <c r="N35" s="220"/>
    </row>
    <row r="36" spans="1:15" s="35" customFormat="1" ht="21" customHeight="1">
      <c r="A36" s="115"/>
      <c r="B36" s="180" t="s">
        <v>127</v>
      </c>
      <c r="C36" s="196">
        <v>1</v>
      </c>
      <c r="D36" s="115" t="s">
        <v>107</v>
      </c>
      <c r="E36" s="196">
        <v>5500</v>
      </c>
      <c r="F36" s="196">
        <f>+C36*E36</f>
        <v>5500</v>
      </c>
      <c r="G36" s="196">
        <v>0</v>
      </c>
      <c r="H36" s="196">
        <f>+C36*G36</f>
        <v>0</v>
      </c>
      <c r="I36" s="335">
        <f>+F36+H36</f>
        <v>5500</v>
      </c>
      <c r="J36" s="226"/>
      <c r="K36" s="222"/>
      <c r="L36" s="220"/>
      <c r="M36" s="220"/>
      <c r="N36" s="220"/>
    </row>
    <row r="37" spans="1:15" s="35" customFormat="1" ht="21" customHeight="1" thickBot="1">
      <c r="A37" s="212"/>
      <c r="B37" s="334" t="s">
        <v>128</v>
      </c>
      <c r="C37" s="200"/>
      <c r="D37" s="212"/>
      <c r="E37" s="200"/>
      <c r="F37" s="200"/>
      <c r="G37" s="200"/>
      <c r="H37" s="200"/>
      <c r="I37" s="336">
        <f>SUM(I33:I36)</f>
        <v>83130</v>
      </c>
      <c r="J37" s="226"/>
      <c r="K37" s="222"/>
      <c r="L37" s="220"/>
      <c r="M37" s="220"/>
      <c r="N37" s="220"/>
    </row>
    <row r="38" spans="1:15" s="35" customFormat="1" ht="21" customHeight="1">
      <c r="A38" s="212">
        <v>2.2999999999999998</v>
      </c>
      <c r="B38" s="211" t="s">
        <v>129</v>
      </c>
      <c r="C38" s="200"/>
      <c r="D38" s="212"/>
      <c r="E38" s="200"/>
      <c r="F38" s="200"/>
      <c r="G38" s="200"/>
      <c r="H38" s="200"/>
      <c r="I38" s="219"/>
      <c r="J38" s="226"/>
      <c r="K38" s="222"/>
      <c r="L38" s="220"/>
      <c r="M38" s="220"/>
      <c r="N38" s="220"/>
    </row>
    <row r="39" spans="1:15" ht="21" customHeight="1">
      <c r="A39" s="115"/>
      <c r="B39" s="294" t="s">
        <v>130</v>
      </c>
      <c r="C39" s="196">
        <v>71.599999999999994</v>
      </c>
      <c r="D39" s="184" t="s">
        <v>110</v>
      </c>
      <c r="E39" s="186">
        <v>250</v>
      </c>
      <c r="F39" s="186">
        <f>C39*E39</f>
        <v>17900</v>
      </c>
      <c r="G39" s="186">
        <v>52</v>
      </c>
      <c r="H39" s="186">
        <f>C39*G39</f>
        <v>3723.2</v>
      </c>
      <c r="I39" s="186">
        <f>F39+H39</f>
        <v>21623.200000000001</v>
      </c>
      <c r="J39" s="271"/>
      <c r="K39" s="222"/>
      <c r="L39" s="217"/>
      <c r="M39" s="217"/>
      <c r="N39" s="217"/>
      <c r="O39" s="30"/>
    </row>
    <row r="40" spans="1:15" s="30" customFormat="1" ht="21" customHeight="1">
      <c r="A40" s="115"/>
      <c r="B40" s="295" t="s">
        <v>131</v>
      </c>
      <c r="C40" s="296"/>
      <c r="D40" s="297"/>
      <c r="E40" s="296"/>
      <c r="F40" s="296"/>
      <c r="G40" s="296"/>
      <c r="H40" s="296"/>
      <c r="I40" s="298"/>
      <c r="J40" s="271"/>
      <c r="K40" s="222"/>
      <c r="L40" s="217"/>
      <c r="M40" s="217"/>
      <c r="N40" s="217"/>
    </row>
    <row r="41" spans="1:15" ht="21" customHeight="1">
      <c r="A41" s="115"/>
      <c r="B41" s="180" t="s">
        <v>132</v>
      </c>
      <c r="C41" s="196">
        <v>5</v>
      </c>
      <c r="D41" s="115" t="s">
        <v>110</v>
      </c>
      <c r="E41" s="196">
        <v>220</v>
      </c>
      <c r="F41" s="196">
        <f>+C41*E41</f>
        <v>1100</v>
      </c>
      <c r="G41" s="196">
        <v>90</v>
      </c>
      <c r="H41" s="196">
        <f>+C41*G41</f>
        <v>450</v>
      </c>
      <c r="I41" s="216">
        <f>+F41+H41</f>
        <v>1550</v>
      </c>
      <c r="J41" s="271"/>
      <c r="K41" s="222"/>
      <c r="L41" s="217"/>
      <c r="M41" s="217"/>
      <c r="N41" s="217"/>
      <c r="O41" s="30"/>
    </row>
    <row r="42" spans="1:15" s="30" customFormat="1" ht="21" customHeight="1">
      <c r="A42" s="115"/>
      <c r="B42" s="180" t="s">
        <v>133</v>
      </c>
      <c r="C42" s="196"/>
      <c r="D42" s="115"/>
      <c r="E42" s="196"/>
      <c r="F42" s="200"/>
      <c r="G42" s="196"/>
      <c r="H42" s="196"/>
      <c r="I42" s="335"/>
      <c r="J42" s="271"/>
      <c r="K42" s="222"/>
      <c r="L42" s="217"/>
      <c r="M42" s="217"/>
      <c r="N42" s="217"/>
    </row>
    <row r="43" spans="1:15" s="35" customFormat="1" ht="21" customHeight="1" thickBot="1">
      <c r="A43" s="212"/>
      <c r="B43" s="334" t="s">
        <v>134</v>
      </c>
      <c r="C43" s="200"/>
      <c r="D43" s="212"/>
      <c r="E43" s="200"/>
      <c r="F43" s="200"/>
      <c r="G43" s="200"/>
      <c r="H43" s="200"/>
      <c r="I43" s="336">
        <f>SUM(I39:I42)</f>
        <v>23173.200000000001</v>
      </c>
      <c r="J43" s="226"/>
      <c r="K43" s="222"/>
      <c r="L43" s="220"/>
      <c r="M43" s="220"/>
      <c r="N43" s="220"/>
    </row>
    <row r="44" spans="1:15" s="35" customFormat="1" ht="21" customHeight="1">
      <c r="A44" s="212">
        <v>2.4</v>
      </c>
      <c r="B44" s="211" t="s">
        <v>135</v>
      </c>
      <c r="C44" s="200"/>
      <c r="D44" s="212"/>
      <c r="E44" s="200"/>
      <c r="F44" s="200"/>
      <c r="G44" s="200"/>
      <c r="H44" s="200"/>
      <c r="I44" s="219"/>
      <c r="J44" s="226"/>
      <c r="K44" s="222"/>
      <c r="L44" s="220"/>
      <c r="M44" s="220"/>
      <c r="N44" s="220"/>
    </row>
    <row r="45" spans="1:15" ht="21" customHeight="1">
      <c r="A45" s="115"/>
      <c r="B45" s="180" t="s">
        <v>136</v>
      </c>
      <c r="C45" s="196">
        <v>107.19</v>
      </c>
      <c r="D45" s="115" t="s">
        <v>110</v>
      </c>
      <c r="E45" s="196">
        <v>45</v>
      </c>
      <c r="F45" s="196">
        <f>+C45*E45</f>
        <v>4823.55</v>
      </c>
      <c r="G45" s="196">
        <v>30</v>
      </c>
      <c r="H45" s="196">
        <f>+C45*G45</f>
        <v>3215.7</v>
      </c>
      <c r="I45" s="216">
        <f>+F45+H45</f>
        <v>8039.25</v>
      </c>
      <c r="J45" s="226"/>
      <c r="K45" s="222"/>
      <c r="L45" s="222"/>
      <c r="M45" s="217"/>
      <c r="N45" s="217"/>
      <c r="O45" s="217"/>
    </row>
    <row r="46" spans="1:15" ht="21" customHeight="1">
      <c r="A46" s="115"/>
      <c r="B46" s="294" t="s">
        <v>137</v>
      </c>
      <c r="C46" s="196">
        <v>29</v>
      </c>
      <c r="D46" s="184" t="s">
        <v>110</v>
      </c>
      <c r="E46" s="186">
        <v>45</v>
      </c>
      <c r="F46" s="186">
        <f>C46*E46</f>
        <v>1305</v>
      </c>
      <c r="G46" s="186">
        <v>30</v>
      </c>
      <c r="H46" s="186">
        <f>C46*G46</f>
        <v>870</v>
      </c>
      <c r="I46" s="361">
        <f>F46+H46</f>
        <v>2175</v>
      </c>
      <c r="J46" s="226"/>
      <c r="K46" s="222"/>
      <c r="L46" s="222"/>
      <c r="M46" s="217"/>
      <c r="N46" s="217"/>
      <c r="O46" s="217"/>
    </row>
    <row r="47" spans="1:15" s="35" customFormat="1" ht="21" customHeight="1" thickBot="1">
      <c r="A47" s="212"/>
      <c r="B47" s="334" t="s">
        <v>138</v>
      </c>
      <c r="C47" s="200"/>
      <c r="D47" s="212"/>
      <c r="E47" s="200"/>
      <c r="F47" s="200"/>
      <c r="G47" s="200"/>
      <c r="H47" s="200"/>
      <c r="I47" s="336">
        <f>SUM(I45:I46)</f>
        <v>10214.25</v>
      </c>
      <c r="J47" s="226"/>
      <c r="K47" s="222"/>
      <c r="L47" s="220"/>
      <c r="M47" s="220"/>
      <c r="N47" s="220"/>
    </row>
    <row r="48" spans="1:15" s="35" customFormat="1" ht="21" customHeight="1">
      <c r="A48" s="212">
        <v>2.5</v>
      </c>
      <c r="B48" s="211" t="s">
        <v>139</v>
      </c>
      <c r="C48" s="200"/>
      <c r="D48" s="212"/>
      <c r="E48" s="200"/>
      <c r="F48" s="200"/>
      <c r="G48" s="200"/>
      <c r="H48" s="200"/>
      <c r="I48" s="219"/>
      <c r="J48" s="226"/>
      <c r="K48" s="222"/>
      <c r="L48" s="220"/>
      <c r="M48" s="220"/>
      <c r="N48" s="220"/>
    </row>
    <row r="49" spans="1:14" s="35" customFormat="1" ht="21" customHeight="1">
      <c r="A49" s="341"/>
      <c r="B49" s="381" t="s">
        <v>140</v>
      </c>
      <c r="C49" s="360">
        <v>1</v>
      </c>
      <c r="D49" s="382" t="s">
        <v>141</v>
      </c>
      <c r="E49" s="383">
        <v>2500</v>
      </c>
      <c r="F49" s="384">
        <f>C49*E49</f>
        <v>2500</v>
      </c>
      <c r="G49" s="383">
        <v>500</v>
      </c>
      <c r="H49" s="384">
        <f>C49*G49</f>
        <v>500</v>
      </c>
      <c r="I49" s="384">
        <f>F49+H49</f>
        <v>3000</v>
      </c>
      <c r="J49" s="395"/>
      <c r="K49" s="222"/>
      <c r="L49" s="220"/>
      <c r="M49" s="220"/>
      <c r="N49" s="220"/>
    </row>
    <row r="50" spans="1:14" s="35" customFormat="1" ht="21" customHeight="1">
      <c r="A50" s="357"/>
      <c r="B50" s="301" t="s">
        <v>142</v>
      </c>
      <c r="C50" s="315">
        <v>7.38</v>
      </c>
      <c r="D50" s="297" t="s">
        <v>110</v>
      </c>
      <c r="E50" s="302">
        <v>8500</v>
      </c>
      <c r="F50" s="296">
        <f t="shared" ref="F50:F59" si="0">C50*E50</f>
        <v>62730</v>
      </c>
      <c r="G50" s="302">
        <v>0</v>
      </c>
      <c r="H50" s="296">
        <f t="shared" ref="H50:H59" si="1">C50*G50</f>
        <v>0</v>
      </c>
      <c r="I50" s="296">
        <f t="shared" ref="I50:I59" si="2">F50+H50</f>
        <v>62730</v>
      </c>
      <c r="J50" s="359"/>
      <c r="K50" s="222"/>
      <c r="L50" s="220"/>
      <c r="M50" s="220"/>
      <c r="N50" s="220"/>
    </row>
    <row r="51" spans="1:14" s="35" customFormat="1" ht="21" customHeight="1">
      <c r="A51" s="212"/>
      <c r="B51" s="294" t="s">
        <v>143</v>
      </c>
      <c r="C51" s="196">
        <v>1</v>
      </c>
      <c r="D51" s="184" t="s">
        <v>107</v>
      </c>
      <c r="E51" s="186">
        <v>10000</v>
      </c>
      <c r="F51" s="186">
        <f t="shared" si="0"/>
        <v>10000</v>
      </c>
      <c r="G51" s="300">
        <v>0</v>
      </c>
      <c r="H51" s="186">
        <f t="shared" si="1"/>
        <v>0</v>
      </c>
      <c r="I51" s="186">
        <f t="shared" si="2"/>
        <v>10000</v>
      </c>
      <c r="J51" s="226"/>
      <c r="K51" s="222"/>
      <c r="L51" s="220"/>
      <c r="M51" s="220"/>
      <c r="N51" s="220"/>
    </row>
    <row r="52" spans="1:14" s="35" customFormat="1" ht="21" customHeight="1">
      <c r="A52" s="212"/>
      <c r="B52" s="294" t="s">
        <v>144</v>
      </c>
      <c r="C52" s="196">
        <v>2</v>
      </c>
      <c r="D52" s="184" t="s">
        <v>107</v>
      </c>
      <c r="E52" s="186">
        <v>0</v>
      </c>
      <c r="F52" s="186">
        <f t="shared" si="0"/>
        <v>0</v>
      </c>
      <c r="G52" s="186">
        <v>500</v>
      </c>
      <c r="H52" s="186">
        <f t="shared" si="1"/>
        <v>1000</v>
      </c>
      <c r="I52" s="186">
        <f t="shared" si="2"/>
        <v>1000</v>
      </c>
      <c r="J52" s="226"/>
      <c r="K52" s="222"/>
      <c r="L52" s="220"/>
      <c r="M52" s="220"/>
      <c r="N52" s="220"/>
    </row>
    <row r="53" spans="1:14" s="35" customFormat="1" ht="21" customHeight="1">
      <c r="A53" s="212"/>
      <c r="B53" s="293" t="s">
        <v>145</v>
      </c>
      <c r="C53" s="196">
        <v>1</v>
      </c>
      <c r="D53" s="184" t="s">
        <v>107</v>
      </c>
      <c r="E53" s="300">
        <v>200</v>
      </c>
      <c r="F53" s="186">
        <f t="shared" si="0"/>
        <v>200</v>
      </c>
      <c r="G53" s="300">
        <v>0</v>
      </c>
      <c r="H53" s="186">
        <f t="shared" si="1"/>
        <v>0</v>
      </c>
      <c r="I53" s="186">
        <f t="shared" si="2"/>
        <v>200</v>
      </c>
      <c r="J53" s="226"/>
      <c r="K53" s="222"/>
      <c r="L53" s="220"/>
      <c r="M53" s="220"/>
      <c r="N53" s="220"/>
    </row>
    <row r="54" spans="1:14" s="35" customFormat="1" ht="21" customHeight="1">
      <c r="A54" s="212"/>
      <c r="B54" s="293" t="s">
        <v>146</v>
      </c>
      <c r="C54" s="196">
        <v>1</v>
      </c>
      <c r="D54" s="184" t="s">
        <v>107</v>
      </c>
      <c r="E54" s="186">
        <v>1500</v>
      </c>
      <c r="F54" s="186">
        <f t="shared" si="0"/>
        <v>1500</v>
      </c>
      <c r="G54" s="186">
        <v>0</v>
      </c>
      <c r="H54" s="186">
        <f t="shared" si="1"/>
        <v>0</v>
      </c>
      <c r="I54" s="186">
        <f t="shared" si="2"/>
        <v>1500</v>
      </c>
      <c r="J54" s="226"/>
      <c r="K54" s="222"/>
      <c r="L54" s="220"/>
      <c r="M54" s="220"/>
      <c r="N54" s="220"/>
    </row>
    <row r="55" spans="1:14" s="35" customFormat="1" ht="21" customHeight="1">
      <c r="A55" s="212"/>
      <c r="B55" s="301" t="s">
        <v>147</v>
      </c>
      <c r="C55" s="196">
        <v>1</v>
      </c>
      <c r="D55" s="297" t="s">
        <v>107</v>
      </c>
      <c r="E55" s="302">
        <v>1500</v>
      </c>
      <c r="F55" s="296">
        <f t="shared" si="0"/>
        <v>1500</v>
      </c>
      <c r="G55" s="302">
        <v>0</v>
      </c>
      <c r="H55" s="296">
        <f t="shared" si="1"/>
        <v>0</v>
      </c>
      <c r="I55" s="296">
        <f t="shared" si="2"/>
        <v>1500</v>
      </c>
      <c r="J55" s="226"/>
      <c r="K55" s="222"/>
      <c r="L55" s="220"/>
      <c r="M55" s="220"/>
      <c r="N55" s="220"/>
    </row>
    <row r="56" spans="1:14" s="35" customFormat="1" ht="21" customHeight="1">
      <c r="A56" s="212"/>
      <c r="B56" s="301" t="s">
        <v>148</v>
      </c>
      <c r="C56" s="196">
        <v>1</v>
      </c>
      <c r="D56" s="297" t="s">
        <v>107</v>
      </c>
      <c r="E56" s="302">
        <v>1500</v>
      </c>
      <c r="F56" s="296">
        <f>C56*E56</f>
        <v>1500</v>
      </c>
      <c r="G56" s="302">
        <v>0</v>
      </c>
      <c r="H56" s="296">
        <f>C56*G56</f>
        <v>0</v>
      </c>
      <c r="I56" s="296">
        <f>F56+H56</f>
        <v>1500</v>
      </c>
      <c r="J56" s="226"/>
      <c r="K56" s="222"/>
      <c r="L56" s="220"/>
      <c r="M56" s="220"/>
      <c r="N56" s="220"/>
    </row>
    <row r="57" spans="1:14" s="35" customFormat="1" ht="21" customHeight="1">
      <c r="A57" s="212"/>
      <c r="B57" s="301" t="s">
        <v>149</v>
      </c>
      <c r="C57" s="196">
        <v>1</v>
      </c>
      <c r="D57" s="297" t="s">
        <v>107</v>
      </c>
      <c r="E57" s="302">
        <v>0</v>
      </c>
      <c r="F57" s="296">
        <f t="shared" si="0"/>
        <v>0</v>
      </c>
      <c r="G57" s="302">
        <v>10000</v>
      </c>
      <c r="H57" s="296">
        <f t="shared" si="1"/>
        <v>10000</v>
      </c>
      <c r="I57" s="296">
        <f t="shared" si="2"/>
        <v>10000</v>
      </c>
      <c r="J57" s="226"/>
      <c r="K57" s="222"/>
      <c r="L57" s="220"/>
      <c r="M57" s="220"/>
      <c r="N57" s="220"/>
    </row>
    <row r="58" spans="1:14" s="35" customFormat="1" ht="21" customHeight="1">
      <c r="A58" s="212"/>
      <c r="B58" s="301" t="s">
        <v>150</v>
      </c>
      <c r="C58" s="196">
        <v>1</v>
      </c>
      <c r="D58" s="297" t="s">
        <v>107</v>
      </c>
      <c r="E58" s="302">
        <v>0</v>
      </c>
      <c r="F58" s="296">
        <f t="shared" si="0"/>
        <v>0</v>
      </c>
      <c r="G58" s="302">
        <v>15000</v>
      </c>
      <c r="H58" s="296">
        <f t="shared" si="1"/>
        <v>15000</v>
      </c>
      <c r="I58" s="296">
        <f t="shared" si="2"/>
        <v>15000</v>
      </c>
      <c r="J58" s="226"/>
      <c r="K58" s="222"/>
      <c r="L58" s="220"/>
      <c r="M58" s="220"/>
      <c r="N58" s="220"/>
    </row>
    <row r="59" spans="1:14" s="35" customFormat="1" ht="21" customHeight="1">
      <c r="A59" s="212"/>
      <c r="B59" s="301" t="s">
        <v>151</v>
      </c>
      <c r="C59" s="196">
        <v>1</v>
      </c>
      <c r="D59" s="297" t="s">
        <v>107</v>
      </c>
      <c r="E59" s="302">
        <v>0</v>
      </c>
      <c r="F59" s="296">
        <f t="shared" si="0"/>
        <v>0</v>
      </c>
      <c r="G59" s="302">
        <v>500</v>
      </c>
      <c r="H59" s="296">
        <f t="shared" si="1"/>
        <v>500</v>
      </c>
      <c r="I59" s="362">
        <f t="shared" si="2"/>
        <v>500</v>
      </c>
      <c r="J59" s="226"/>
      <c r="K59" s="222"/>
      <c r="L59" s="220"/>
      <c r="M59" s="220"/>
      <c r="N59" s="220"/>
    </row>
    <row r="60" spans="1:14" s="35" customFormat="1" ht="21" customHeight="1" thickBot="1">
      <c r="A60" s="212"/>
      <c r="B60" s="334" t="s">
        <v>152</v>
      </c>
      <c r="C60" s="196"/>
      <c r="D60" s="115"/>
      <c r="E60" s="196"/>
      <c r="F60" s="200"/>
      <c r="G60" s="200"/>
      <c r="H60" s="200"/>
      <c r="I60" s="336">
        <f>SUM(I49:I59)</f>
        <v>106930</v>
      </c>
      <c r="J60" s="226"/>
      <c r="K60" s="222"/>
      <c r="L60" s="220"/>
      <c r="M60" s="220"/>
      <c r="N60" s="220"/>
    </row>
    <row r="61" spans="1:14" s="35" customFormat="1" ht="21" customHeight="1" thickBot="1">
      <c r="A61" s="212"/>
      <c r="B61" s="334" t="s">
        <v>153</v>
      </c>
      <c r="C61" s="196"/>
      <c r="D61" s="115"/>
      <c r="E61" s="196"/>
      <c r="F61" s="200"/>
      <c r="G61" s="200"/>
      <c r="H61" s="200"/>
      <c r="I61" s="363">
        <f>+I31+I43+I37+I47+I60</f>
        <v>247249.9</v>
      </c>
      <c r="J61" s="226"/>
      <c r="K61" s="222"/>
      <c r="L61" s="220"/>
      <c r="M61" s="220"/>
      <c r="N61" s="220"/>
    </row>
    <row r="62" spans="1:14" s="35" customFormat="1" ht="21" customHeight="1">
      <c r="A62" s="212">
        <v>3</v>
      </c>
      <c r="B62" s="211" t="s">
        <v>154</v>
      </c>
      <c r="C62" s="200"/>
      <c r="D62" s="212"/>
      <c r="E62" s="200"/>
      <c r="F62" s="200"/>
      <c r="G62" s="200"/>
      <c r="H62" s="200"/>
      <c r="I62" s="219"/>
      <c r="J62" s="226"/>
      <c r="K62" s="222"/>
      <c r="L62" s="220"/>
      <c r="M62" s="220"/>
      <c r="N62" s="220"/>
    </row>
    <row r="63" spans="1:14" ht="21" customHeight="1">
      <c r="A63" s="212">
        <v>3.1</v>
      </c>
      <c r="B63" s="211" t="s">
        <v>155</v>
      </c>
      <c r="C63" s="196"/>
      <c r="D63" s="115"/>
      <c r="E63" s="196"/>
      <c r="F63" s="196"/>
      <c r="G63" s="196"/>
      <c r="H63" s="196"/>
      <c r="I63" s="216"/>
      <c r="J63" s="226"/>
      <c r="K63" s="222"/>
      <c r="L63" s="217"/>
      <c r="M63" s="217"/>
      <c r="N63" s="217"/>
    </row>
    <row r="64" spans="1:14" ht="21" customHeight="1">
      <c r="A64" s="212" t="s">
        <v>156</v>
      </c>
      <c r="B64" s="211" t="s">
        <v>157</v>
      </c>
      <c r="C64" s="196"/>
      <c r="D64" s="115"/>
      <c r="E64" s="196"/>
      <c r="F64" s="196"/>
      <c r="G64" s="196"/>
      <c r="H64" s="196"/>
      <c r="I64" s="216"/>
      <c r="J64" s="226"/>
      <c r="K64" s="222"/>
      <c r="L64" s="217"/>
      <c r="M64" s="217"/>
      <c r="N64" s="217"/>
    </row>
    <row r="65" spans="1:16" s="30" customFormat="1" ht="21" customHeight="1">
      <c r="A65" s="282"/>
      <c r="B65" s="299" t="s">
        <v>158</v>
      </c>
      <c r="C65" s="283">
        <v>1</v>
      </c>
      <c r="D65" s="284" t="s">
        <v>107</v>
      </c>
      <c r="E65" s="283">
        <v>35000</v>
      </c>
      <c r="F65" s="283">
        <f t="shared" ref="F65:F70" si="3">C65*E65</f>
        <v>35000</v>
      </c>
      <c r="G65" s="283">
        <v>3000</v>
      </c>
      <c r="H65" s="283">
        <f t="shared" ref="H65:H71" si="4">C65*G65</f>
        <v>3000</v>
      </c>
      <c r="I65" s="283">
        <f t="shared" ref="I65:I70" si="5">F65+H65</f>
        <v>38000</v>
      </c>
      <c r="J65" s="46"/>
      <c r="K65" s="109"/>
      <c r="L65" s="109"/>
      <c r="M65" s="109"/>
    </row>
    <row r="66" spans="1:16" s="30" customFormat="1" ht="21" customHeight="1">
      <c r="A66" s="285"/>
      <c r="B66" s="299" t="s">
        <v>159</v>
      </c>
      <c r="C66" s="283">
        <v>1</v>
      </c>
      <c r="D66" s="284" t="s">
        <v>107</v>
      </c>
      <c r="E66" s="283">
        <v>30000</v>
      </c>
      <c r="F66" s="283">
        <f t="shared" si="3"/>
        <v>30000</v>
      </c>
      <c r="G66" s="283">
        <v>2000</v>
      </c>
      <c r="H66" s="283">
        <f t="shared" si="4"/>
        <v>2000</v>
      </c>
      <c r="I66" s="283">
        <f t="shared" si="5"/>
        <v>32000</v>
      </c>
      <c r="J66" s="41"/>
      <c r="K66" s="109"/>
      <c r="L66" s="109"/>
      <c r="M66" s="109"/>
    </row>
    <row r="67" spans="1:16" s="30" customFormat="1" ht="21" customHeight="1">
      <c r="A67" s="282"/>
      <c r="B67" s="299" t="s">
        <v>160</v>
      </c>
      <c r="C67" s="283">
        <v>1</v>
      </c>
      <c r="D67" s="188" t="s">
        <v>107</v>
      </c>
      <c r="E67" s="287">
        <v>10000</v>
      </c>
      <c r="F67" s="283">
        <f t="shared" si="3"/>
        <v>10000</v>
      </c>
      <c r="G67" s="286">
        <v>2000</v>
      </c>
      <c r="H67" s="283">
        <f t="shared" si="4"/>
        <v>2000</v>
      </c>
      <c r="I67" s="283">
        <f t="shared" si="5"/>
        <v>12000</v>
      </c>
      <c r="J67" s="46"/>
      <c r="K67" s="109"/>
      <c r="L67" s="109"/>
      <c r="M67" s="109"/>
    </row>
    <row r="68" spans="1:16" s="30" customFormat="1" ht="21" customHeight="1">
      <c r="A68" s="282"/>
      <c r="B68" s="299" t="s">
        <v>161</v>
      </c>
      <c r="C68" s="286">
        <v>1</v>
      </c>
      <c r="D68" s="188" t="s">
        <v>107</v>
      </c>
      <c r="E68" s="287">
        <v>0</v>
      </c>
      <c r="F68" s="283">
        <f t="shared" si="3"/>
        <v>0</v>
      </c>
      <c r="G68" s="286">
        <v>500</v>
      </c>
      <c r="H68" s="283">
        <f t="shared" si="4"/>
        <v>500</v>
      </c>
      <c r="I68" s="283">
        <f t="shared" si="5"/>
        <v>500</v>
      </c>
      <c r="J68" s="46"/>
      <c r="K68" s="109"/>
      <c r="L68" s="109"/>
      <c r="M68" s="109"/>
    </row>
    <row r="69" spans="1:16" s="30" customFormat="1" ht="21" customHeight="1">
      <c r="A69" s="386"/>
      <c r="B69" s="387" t="s">
        <v>162</v>
      </c>
      <c r="C69" s="388">
        <v>1</v>
      </c>
      <c r="D69" s="376" t="s">
        <v>107</v>
      </c>
      <c r="E69" s="377">
        <v>0</v>
      </c>
      <c r="F69" s="388">
        <f t="shared" si="3"/>
        <v>0</v>
      </c>
      <c r="G69" s="388">
        <v>500</v>
      </c>
      <c r="H69" s="388">
        <f t="shared" si="4"/>
        <v>500</v>
      </c>
      <c r="I69" s="388">
        <f t="shared" si="5"/>
        <v>500</v>
      </c>
      <c r="J69" s="389"/>
      <c r="K69" s="109"/>
      <c r="L69" s="109"/>
      <c r="M69" s="109"/>
    </row>
    <row r="70" spans="1:16" s="30" customFormat="1" ht="21" customHeight="1">
      <c r="A70" s="282"/>
      <c r="B70" s="385" t="s">
        <v>163</v>
      </c>
      <c r="C70" s="286">
        <v>1</v>
      </c>
      <c r="D70" s="188" t="s">
        <v>107</v>
      </c>
      <c r="E70" s="287">
        <v>0</v>
      </c>
      <c r="F70" s="286">
        <f t="shared" si="3"/>
        <v>0</v>
      </c>
      <c r="G70" s="286">
        <v>500</v>
      </c>
      <c r="H70" s="286">
        <f t="shared" si="4"/>
        <v>500</v>
      </c>
      <c r="I70" s="286">
        <f t="shared" si="5"/>
        <v>500</v>
      </c>
      <c r="J70" s="46"/>
      <c r="K70" s="109"/>
      <c r="L70" s="109"/>
      <c r="M70" s="109"/>
    </row>
    <row r="71" spans="1:16" s="30" customFormat="1" ht="21" customHeight="1">
      <c r="A71" s="282"/>
      <c r="B71" s="299" t="s">
        <v>164</v>
      </c>
      <c r="C71" s="286">
        <v>1</v>
      </c>
      <c r="D71" s="188" t="s">
        <v>107</v>
      </c>
      <c r="E71" s="287">
        <v>4500</v>
      </c>
      <c r="F71" s="283">
        <f>C71*E71</f>
        <v>4500</v>
      </c>
      <c r="G71" s="286">
        <v>1000</v>
      </c>
      <c r="H71" s="283">
        <f t="shared" si="4"/>
        <v>1000</v>
      </c>
      <c r="I71" s="364">
        <f>F71+H71</f>
        <v>5500</v>
      </c>
      <c r="J71" s="46"/>
      <c r="K71" s="109"/>
      <c r="L71" s="109"/>
      <c r="M71" s="109"/>
    </row>
    <row r="72" spans="1:16" s="30" customFormat="1" ht="21" customHeight="1" thickBot="1">
      <c r="A72" s="115"/>
      <c r="B72" s="334" t="s">
        <v>165</v>
      </c>
      <c r="C72" s="196"/>
      <c r="D72" s="115"/>
      <c r="E72" s="196"/>
      <c r="F72" s="200"/>
      <c r="G72" s="200"/>
      <c r="H72" s="200"/>
      <c r="I72" s="336">
        <f>SUM(I65:I71)</f>
        <v>89000</v>
      </c>
      <c r="J72" s="226"/>
      <c r="K72" s="222"/>
      <c r="L72" s="217"/>
      <c r="M72" s="217"/>
      <c r="N72" s="217"/>
    </row>
    <row r="73" spans="1:16" ht="21" customHeight="1">
      <c r="A73" s="212" t="s">
        <v>166</v>
      </c>
      <c r="B73" s="211" t="s">
        <v>167</v>
      </c>
      <c r="C73" s="196"/>
      <c r="D73" s="115"/>
      <c r="E73" s="196"/>
      <c r="F73" s="196"/>
      <c r="G73" s="196"/>
      <c r="H73" s="196"/>
      <c r="I73" s="216"/>
      <c r="J73" s="226"/>
      <c r="K73" s="222"/>
      <c r="L73" s="217"/>
      <c r="M73" s="217"/>
      <c r="N73" s="217"/>
      <c r="O73" s="30"/>
      <c r="P73" s="30"/>
    </row>
    <row r="74" spans="1:16" s="272" customFormat="1" ht="21" customHeight="1">
      <c r="A74" s="225"/>
      <c r="B74" s="223" t="s">
        <v>168</v>
      </c>
      <c r="C74" s="196">
        <v>12</v>
      </c>
      <c r="D74" s="225" t="s">
        <v>107</v>
      </c>
      <c r="E74" s="196">
        <v>2600</v>
      </c>
      <c r="F74" s="196">
        <f t="shared" ref="F74:F79" si="6">+C74*E74</f>
        <v>31200</v>
      </c>
      <c r="G74" s="196">
        <v>170</v>
      </c>
      <c r="H74" s="196">
        <f t="shared" ref="H74:H79" si="7">+C74*G74</f>
        <v>2040</v>
      </c>
      <c r="I74" s="216">
        <f t="shared" ref="I74:I79" si="8">+F74+H74</f>
        <v>33240</v>
      </c>
      <c r="J74" s="226"/>
      <c r="K74" s="459"/>
      <c r="L74" s="459"/>
      <c r="M74" s="459"/>
      <c r="N74" s="459"/>
      <c r="O74" s="459"/>
      <c r="P74" s="459"/>
    </row>
    <row r="75" spans="1:16" ht="21" customHeight="1">
      <c r="A75" s="115"/>
      <c r="B75" s="223" t="s">
        <v>169</v>
      </c>
      <c r="C75" s="196">
        <v>2</v>
      </c>
      <c r="D75" s="115" t="s">
        <v>107</v>
      </c>
      <c r="E75" s="196">
        <v>780</v>
      </c>
      <c r="F75" s="196">
        <f t="shared" si="6"/>
        <v>1560</v>
      </c>
      <c r="G75" s="196">
        <v>120</v>
      </c>
      <c r="H75" s="196">
        <f t="shared" si="7"/>
        <v>240</v>
      </c>
      <c r="I75" s="216">
        <f t="shared" si="8"/>
        <v>1800</v>
      </c>
      <c r="J75" s="226"/>
      <c r="K75" s="222"/>
      <c r="L75" s="222"/>
      <c r="M75" s="217"/>
      <c r="N75" s="217"/>
      <c r="O75" s="217"/>
      <c r="P75" s="30"/>
    </row>
    <row r="76" spans="1:16" ht="21" customHeight="1">
      <c r="A76" s="115"/>
      <c r="B76" s="223" t="s">
        <v>170</v>
      </c>
      <c r="C76" s="196">
        <v>2</v>
      </c>
      <c r="D76" s="115" t="s">
        <v>107</v>
      </c>
      <c r="E76" s="196">
        <v>800</v>
      </c>
      <c r="F76" s="196">
        <f>+C76*E76</f>
        <v>1600</v>
      </c>
      <c r="G76" s="196">
        <v>120</v>
      </c>
      <c r="H76" s="196">
        <f t="shared" si="7"/>
        <v>240</v>
      </c>
      <c r="I76" s="216">
        <f>+F76+H76</f>
        <v>1840</v>
      </c>
      <c r="J76" s="226"/>
      <c r="K76" s="222"/>
      <c r="L76" s="222"/>
      <c r="M76" s="217"/>
      <c r="N76" s="217"/>
      <c r="O76" s="217"/>
      <c r="P76" s="30"/>
    </row>
    <row r="77" spans="1:16" s="272" customFormat="1" ht="21" customHeight="1">
      <c r="A77" s="225"/>
      <c r="B77" s="223" t="s">
        <v>171</v>
      </c>
      <c r="C77" s="196">
        <v>1</v>
      </c>
      <c r="D77" s="225" t="s">
        <v>107</v>
      </c>
      <c r="E77" s="196">
        <v>880</v>
      </c>
      <c r="F77" s="196">
        <f t="shared" si="6"/>
        <v>880</v>
      </c>
      <c r="G77" s="196">
        <v>120</v>
      </c>
      <c r="H77" s="196">
        <f t="shared" si="7"/>
        <v>120</v>
      </c>
      <c r="I77" s="216">
        <f t="shared" si="8"/>
        <v>1000</v>
      </c>
      <c r="J77" s="273"/>
      <c r="K77" s="222"/>
      <c r="L77" s="217"/>
      <c r="M77" s="217"/>
      <c r="N77" s="217"/>
      <c r="O77" s="30"/>
      <c r="P77" s="30"/>
    </row>
    <row r="78" spans="1:16" ht="21" customHeight="1">
      <c r="A78" s="115"/>
      <c r="B78" s="223" t="s">
        <v>172</v>
      </c>
      <c r="C78" s="196">
        <v>2</v>
      </c>
      <c r="D78" s="115" t="s">
        <v>107</v>
      </c>
      <c r="E78" s="196">
        <v>980</v>
      </c>
      <c r="F78" s="196">
        <f t="shared" si="6"/>
        <v>1960</v>
      </c>
      <c r="G78" s="196">
        <v>120</v>
      </c>
      <c r="H78" s="196">
        <f t="shared" si="7"/>
        <v>240</v>
      </c>
      <c r="I78" s="216">
        <f t="shared" si="8"/>
        <v>2200</v>
      </c>
      <c r="J78" s="226"/>
      <c r="K78" s="222"/>
      <c r="L78" s="217"/>
      <c r="M78" s="217"/>
      <c r="N78" s="217"/>
      <c r="O78" s="30"/>
      <c r="P78" s="30"/>
    </row>
    <row r="79" spans="1:16" s="35" customFormat="1" ht="21" customHeight="1">
      <c r="A79" s="115"/>
      <c r="B79" s="180" t="s">
        <v>173</v>
      </c>
      <c r="C79" s="196">
        <v>2</v>
      </c>
      <c r="D79" s="115" t="s">
        <v>107</v>
      </c>
      <c r="E79" s="196">
        <v>3500</v>
      </c>
      <c r="F79" s="196">
        <f t="shared" si="6"/>
        <v>7000</v>
      </c>
      <c r="G79" s="196">
        <v>200</v>
      </c>
      <c r="H79" s="196">
        <f t="shared" si="7"/>
        <v>400</v>
      </c>
      <c r="I79" s="216">
        <f t="shared" si="8"/>
        <v>7400</v>
      </c>
      <c r="J79" s="226"/>
      <c r="K79" s="222"/>
      <c r="L79" s="220"/>
      <c r="M79" s="220"/>
      <c r="N79" s="220"/>
    </row>
    <row r="80" spans="1:16" s="35" customFormat="1" ht="21" customHeight="1">
      <c r="A80" s="115"/>
      <c r="B80" s="307" t="s">
        <v>174</v>
      </c>
      <c r="C80" s="308">
        <v>5</v>
      </c>
      <c r="D80" s="309" t="s">
        <v>107</v>
      </c>
      <c r="E80" s="308">
        <v>75</v>
      </c>
      <c r="F80" s="308">
        <f>+C80*E80</f>
        <v>375</v>
      </c>
      <c r="G80" s="308">
        <v>80</v>
      </c>
      <c r="H80" s="308">
        <f>+C80*G80</f>
        <v>400</v>
      </c>
      <c r="I80" s="310">
        <f>+F80+H80</f>
        <v>775</v>
      </c>
      <c r="J80" s="226"/>
      <c r="K80" s="222"/>
      <c r="L80" s="220"/>
      <c r="M80" s="220"/>
      <c r="N80" s="220"/>
    </row>
    <row r="81" spans="1:14" s="35" customFormat="1" ht="21" customHeight="1">
      <c r="A81" s="115"/>
      <c r="B81" s="307" t="s">
        <v>175</v>
      </c>
      <c r="C81" s="308">
        <v>1</v>
      </c>
      <c r="D81" s="309" t="s">
        <v>107</v>
      </c>
      <c r="E81" s="308">
        <v>120</v>
      </c>
      <c r="F81" s="308">
        <f>+C81*E81</f>
        <v>120</v>
      </c>
      <c r="G81" s="308">
        <v>100</v>
      </c>
      <c r="H81" s="308">
        <f>+C81*G81</f>
        <v>100</v>
      </c>
      <c r="I81" s="310">
        <f>+F81+H81</f>
        <v>220</v>
      </c>
      <c r="J81" s="226"/>
      <c r="K81" s="222"/>
      <c r="L81" s="220"/>
      <c r="M81" s="220"/>
      <c r="N81" s="220"/>
    </row>
    <row r="82" spans="1:14" s="35" customFormat="1" ht="21" customHeight="1">
      <c r="A82" s="115"/>
      <c r="B82" s="307" t="s">
        <v>176</v>
      </c>
      <c r="C82" s="308">
        <v>1</v>
      </c>
      <c r="D82" s="309" t="s">
        <v>107</v>
      </c>
      <c r="E82" s="308">
        <v>420</v>
      </c>
      <c r="F82" s="308">
        <f>+C82*E82</f>
        <v>420</v>
      </c>
      <c r="G82" s="308">
        <v>115</v>
      </c>
      <c r="H82" s="308">
        <f>+C82*G82</f>
        <v>115</v>
      </c>
      <c r="I82" s="310">
        <f>+F82+H82</f>
        <v>535</v>
      </c>
      <c r="J82" s="226"/>
      <c r="K82" s="222"/>
      <c r="L82" s="220"/>
      <c r="M82" s="220"/>
      <c r="N82" s="220"/>
    </row>
    <row r="83" spans="1:14" s="35" customFormat="1" ht="21" customHeight="1">
      <c r="A83" s="115"/>
      <c r="B83" s="311" t="s">
        <v>177</v>
      </c>
      <c r="C83" s="308"/>
      <c r="D83" s="309"/>
      <c r="E83" s="308"/>
      <c r="F83" s="308"/>
      <c r="G83" s="308"/>
      <c r="H83" s="308"/>
      <c r="I83" s="310"/>
      <c r="J83" s="226"/>
      <c r="K83" s="222"/>
      <c r="L83" s="220"/>
      <c r="M83" s="220"/>
      <c r="N83" s="220"/>
    </row>
    <row r="84" spans="1:14" s="35" customFormat="1" ht="21" customHeight="1">
      <c r="A84" s="115"/>
      <c r="B84" s="307" t="s">
        <v>178</v>
      </c>
      <c r="C84" s="308">
        <v>366</v>
      </c>
      <c r="D84" s="309" t="s">
        <v>179</v>
      </c>
      <c r="E84" s="306">
        <v>8.16</v>
      </c>
      <c r="F84" s="186">
        <f>C84*E84</f>
        <v>2986.56</v>
      </c>
      <c r="G84" s="186">
        <v>7</v>
      </c>
      <c r="H84" s="186">
        <f>C84*G84</f>
        <v>2562</v>
      </c>
      <c r="I84" s="186">
        <f>F84+H84</f>
        <v>5548.5599999999995</v>
      </c>
      <c r="J84" s="226"/>
      <c r="K84" s="222"/>
      <c r="L84" s="220"/>
      <c r="M84" s="220"/>
      <c r="N84" s="220"/>
    </row>
    <row r="85" spans="1:14" s="35" customFormat="1" ht="21" customHeight="1">
      <c r="A85" s="115"/>
      <c r="B85" s="41" t="s">
        <v>180</v>
      </c>
      <c r="C85" s="308">
        <v>1</v>
      </c>
      <c r="D85" s="309" t="s">
        <v>86</v>
      </c>
      <c r="E85" s="186">
        <f>(F84)*5%</f>
        <v>149.328</v>
      </c>
      <c r="F85" s="186">
        <f>C85*E85</f>
        <v>149.328</v>
      </c>
      <c r="G85" s="186">
        <v>0</v>
      </c>
      <c r="H85" s="186">
        <f>C85*G85</f>
        <v>0</v>
      </c>
      <c r="I85" s="186">
        <f>F85+H85</f>
        <v>149.328</v>
      </c>
      <c r="J85" s="226"/>
      <c r="K85" s="222"/>
      <c r="L85" s="220"/>
      <c r="M85" s="220"/>
      <c r="N85" s="220"/>
    </row>
    <row r="86" spans="1:14" s="35" customFormat="1" ht="21" customHeight="1">
      <c r="A86" s="115"/>
      <c r="B86" s="270" t="s">
        <v>181</v>
      </c>
      <c r="C86" s="308"/>
      <c r="D86" s="309"/>
      <c r="E86" s="186"/>
      <c r="F86" s="186"/>
      <c r="G86" s="186"/>
      <c r="H86" s="186"/>
      <c r="I86" s="296"/>
      <c r="J86" s="226"/>
      <c r="K86" s="222"/>
      <c r="L86" s="220"/>
      <c r="M86" s="220"/>
      <c r="N86" s="220"/>
    </row>
    <row r="87" spans="1:14" s="35" customFormat="1" ht="21" customHeight="1">
      <c r="A87" s="115"/>
      <c r="B87" s="307" t="s">
        <v>182</v>
      </c>
      <c r="C87" s="308">
        <v>84</v>
      </c>
      <c r="D87" s="309" t="s">
        <v>179</v>
      </c>
      <c r="E87" s="306">
        <v>13.1</v>
      </c>
      <c r="F87" s="186">
        <f>C87*E87</f>
        <v>1100.3999999999999</v>
      </c>
      <c r="G87" s="186">
        <v>20</v>
      </c>
      <c r="H87" s="186">
        <f>C87*G87</f>
        <v>1680</v>
      </c>
      <c r="I87" s="186">
        <f>F87+H87</f>
        <v>2780.3999999999996</v>
      </c>
      <c r="J87" s="226"/>
      <c r="K87" s="222"/>
      <c r="L87" s="220"/>
      <c r="M87" s="220"/>
      <c r="N87" s="220"/>
    </row>
    <row r="88" spans="1:14" s="35" customFormat="1" ht="21" customHeight="1">
      <c r="A88" s="115"/>
      <c r="B88" s="41" t="s">
        <v>180</v>
      </c>
      <c r="C88" s="308">
        <v>1</v>
      </c>
      <c r="D88" s="309" t="s">
        <v>86</v>
      </c>
      <c r="E88" s="186">
        <f>(F87)*15%</f>
        <v>165.05999999999997</v>
      </c>
      <c r="F88" s="186">
        <f>C88*E88</f>
        <v>165.05999999999997</v>
      </c>
      <c r="G88" s="186">
        <v>0</v>
      </c>
      <c r="H88" s="186">
        <f>C88*G88</f>
        <v>0</v>
      </c>
      <c r="I88" s="361">
        <f>F88+H88</f>
        <v>165.05999999999997</v>
      </c>
      <c r="J88" s="226"/>
      <c r="K88" s="222"/>
      <c r="L88" s="220"/>
      <c r="M88" s="220"/>
      <c r="N88" s="220"/>
    </row>
    <row r="89" spans="1:14" s="35" customFormat="1" ht="21" customHeight="1" thickBot="1">
      <c r="A89" s="338"/>
      <c r="B89" s="339" t="s">
        <v>183</v>
      </c>
      <c r="C89" s="360"/>
      <c r="D89" s="338"/>
      <c r="E89" s="360"/>
      <c r="F89" s="340"/>
      <c r="G89" s="340"/>
      <c r="H89" s="340"/>
      <c r="I89" s="336">
        <f>SUM(I74:I88)</f>
        <v>57653.347999999998</v>
      </c>
      <c r="J89" s="395"/>
      <c r="K89" s="222"/>
      <c r="L89" s="220"/>
      <c r="M89" s="220"/>
      <c r="N89" s="220"/>
    </row>
    <row r="90" spans="1:14" ht="21" customHeight="1">
      <c r="A90" s="357" t="s">
        <v>184</v>
      </c>
      <c r="B90" s="390" t="s">
        <v>185</v>
      </c>
      <c r="C90" s="391"/>
      <c r="D90" s="392"/>
      <c r="E90" s="391"/>
      <c r="F90" s="391"/>
      <c r="G90" s="391"/>
      <c r="H90" s="391"/>
      <c r="I90" s="310"/>
      <c r="J90" s="359"/>
      <c r="K90" s="222"/>
      <c r="L90" s="217"/>
      <c r="M90" s="217"/>
      <c r="N90" s="217"/>
    </row>
    <row r="91" spans="1:14" ht="21" customHeight="1">
      <c r="A91" s="115"/>
      <c r="B91" s="294" t="s">
        <v>186</v>
      </c>
      <c r="C91" s="308">
        <v>5</v>
      </c>
      <c r="D91" s="309" t="s">
        <v>179</v>
      </c>
      <c r="E91" s="186">
        <v>160</v>
      </c>
      <c r="F91" s="186">
        <f>C91*E91</f>
        <v>800</v>
      </c>
      <c r="G91" s="186">
        <v>50</v>
      </c>
      <c r="H91" s="186">
        <f>C91*G91</f>
        <v>250</v>
      </c>
      <c r="I91" s="186">
        <f>F91+H91</f>
        <v>1050</v>
      </c>
      <c r="J91" s="226"/>
      <c r="K91" s="222"/>
      <c r="L91" s="217"/>
      <c r="M91" s="217"/>
      <c r="N91" s="217"/>
    </row>
    <row r="92" spans="1:14" ht="21" customHeight="1">
      <c r="A92" s="115"/>
      <c r="B92" s="223" t="s">
        <v>187</v>
      </c>
      <c r="C92" s="196">
        <v>2</v>
      </c>
      <c r="D92" s="225" t="s">
        <v>107</v>
      </c>
      <c r="E92" s="196">
        <v>420</v>
      </c>
      <c r="F92" s="196">
        <f>+C92*E92</f>
        <v>840</v>
      </c>
      <c r="G92" s="196">
        <v>90</v>
      </c>
      <c r="H92" s="196">
        <f>+C92*G92</f>
        <v>180</v>
      </c>
      <c r="I92" s="216">
        <f>+F92+H92</f>
        <v>1020</v>
      </c>
      <c r="J92" s="226"/>
      <c r="K92" s="222"/>
      <c r="L92" s="217"/>
      <c r="M92" s="217"/>
      <c r="N92" s="217"/>
    </row>
    <row r="93" spans="1:14" s="272" customFormat="1" ht="21" customHeight="1">
      <c r="A93" s="225"/>
      <c r="B93" s="223" t="s">
        <v>188</v>
      </c>
      <c r="C93" s="196">
        <v>28</v>
      </c>
      <c r="D93" s="225" t="s">
        <v>107</v>
      </c>
      <c r="E93" s="196">
        <v>148</v>
      </c>
      <c r="F93" s="196">
        <f>+C93*E93</f>
        <v>4144</v>
      </c>
      <c r="G93" s="196">
        <v>90</v>
      </c>
      <c r="H93" s="196">
        <f>+C93*G93</f>
        <v>2520</v>
      </c>
      <c r="I93" s="216">
        <f>+F93+H93</f>
        <v>6664</v>
      </c>
      <c r="J93" s="239"/>
      <c r="K93" s="459"/>
      <c r="L93" s="459"/>
      <c r="M93" s="459"/>
      <c r="N93" s="459"/>
    </row>
    <row r="94" spans="1:14" s="272" customFormat="1" ht="21" customHeight="1">
      <c r="A94" s="225"/>
      <c r="B94" s="223" t="s">
        <v>189</v>
      </c>
      <c r="C94" s="196">
        <v>2</v>
      </c>
      <c r="D94" s="225" t="s">
        <v>107</v>
      </c>
      <c r="E94" s="196">
        <v>98</v>
      </c>
      <c r="F94" s="196">
        <f>+C94*E94</f>
        <v>196</v>
      </c>
      <c r="G94" s="196">
        <v>90</v>
      </c>
      <c r="H94" s="196">
        <f>+C94*G94</f>
        <v>180</v>
      </c>
      <c r="I94" s="216">
        <f>+F94+H94</f>
        <v>376</v>
      </c>
      <c r="J94" s="239"/>
      <c r="K94" s="459"/>
      <c r="L94" s="459"/>
      <c r="M94" s="459"/>
      <c r="N94" s="459"/>
    </row>
    <row r="95" spans="1:14" s="272" customFormat="1" ht="21" customHeight="1">
      <c r="A95" s="225"/>
      <c r="B95" s="223" t="s">
        <v>190</v>
      </c>
      <c r="C95" s="196">
        <v>1</v>
      </c>
      <c r="D95" s="225" t="s">
        <v>107</v>
      </c>
      <c r="E95" s="196">
        <v>98</v>
      </c>
      <c r="F95" s="196">
        <f>+C95*E95</f>
        <v>98</v>
      </c>
      <c r="G95" s="196">
        <v>90</v>
      </c>
      <c r="H95" s="196">
        <f>+C95*G95</f>
        <v>90</v>
      </c>
      <c r="I95" s="216">
        <f>+F95+H95</f>
        <v>188</v>
      </c>
      <c r="J95" s="239"/>
      <c r="K95" s="459"/>
      <c r="L95" s="459"/>
      <c r="M95" s="459"/>
      <c r="N95" s="459"/>
    </row>
    <row r="96" spans="1:14" s="272" customFormat="1" ht="21" customHeight="1">
      <c r="A96" s="225"/>
      <c r="B96" s="223" t="s">
        <v>191</v>
      </c>
      <c r="C96" s="196">
        <v>2</v>
      </c>
      <c r="D96" s="115" t="s">
        <v>107</v>
      </c>
      <c r="E96" s="196">
        <v>163</v>
      </c>
      <c r="F96" s="196">
        <f>+C96*E96</f>
        <v>326</v>
      </c>
      <c r="G96" s="196">
        <v>80</v>
      </c>
      <c r="H96" s="196">
        <f>+C96*G96</f>
        <v>160</v>
      </c>
      <c r="I96" s="216">
        <f>+F96+H96</f>
        <v>486</v>
      </c>
      <c r="J96" s="239"/>
      <c r="K96" s="459"/>
      <c r="L96" s="459"/>
      <c r="M96" s="459"/>
      <c r="N96" s="459"/>
    </row>
    <row r="97" spans="1:14" s="272" customFormat="1" ht="21" customHeight="1">
      <c r="A97" s="225"/>
      <c r="B97" s="311" t="s">
        <v>177</v>
      </c>
      <c r="C97" s="308"/>
      <c r="D97" s="309"/>
      <c r="E97" s="308"/>
      <c r="F97" s="308"/>
      <c r="G97" s="308"/>
      <c r="H97" s="308"/>
      <c r="I97" s="310"/>
      <c r="J97" s="239"/>
      <c r="K97" s="459"/>
      <c r="L97" s="459"/>
      <c r="M97" s="459"/>
      <c r="N97" s="459"/>
    </row>
    <row r="98" spans="1:14" s="272" customFormat="1" ht="21" customHeight="1">
      <c r="A98" s="225"/>
      <c r="B98" s="307" t="s">
        <v>178</v>
      </c>
      <c r="C98" s="308">
        <v>198</v>
      </c>
      <c r="D98" s="309" t="s">
        <v>179</v>
      </c>
      <c r="E98" s="306">
        <v>8.16</v>
      </c>
      <c r="F98" s="186">
        <f>C98*E98</f>
        <v>1615.68</v>
      </c>
      <c r="G98" s="186">
        <v>7</v>
      </c>
      <c r="H98" s="186">
        <f>C98*G98</f>
        <v>1386</v>
      </c>
      <c r="I98" s="186">
        <f>F98+H98</f>
        <v>3001.6800000000003</v>
      </c>
      <c r="J98" s="239"/>
      <c r="K98" s="459"/>
      <c r="L98" s="459"/>
      <c r="M98" s="459"/>
      <c r="N98" s="459"/>
    </row>
    <row r="99" spans="1:14" s="272" customFormat="1" ht="21" customHeight="1">
      <c r="A99" s="225"/>
      <c r="B99" s="307" t="s">
        <v>192</v>
      </c>
      <c r="C99" s="308">
        <v>55</v>
      </c>
      <c r="D99" s="309" t="s">
        <v>179</v>
      </c>
      <c r="E99" s="306">
        <v>12.3</v>
      </c>
      <c r="F99" s="186">
        <f>C99*E99</f>
        <v>676.5</v>
      </c>
      <c r="G99" s="186">
        <v>10</v>
      </c>
      <c r="H99" s="186">
        <f>C99*G99</f>
        <v>550</v>
      </c>
      <c r="I99" s="186">
        <f>F99+H99</f>
        <v>1226.5</v>
      </c>
      <c r="J99" s="239"/>
      <c r="K99" s="459"/>
      <c r="L99" s="459"/>
      <c r="M99" s="459"/>
      <c r="N99" s="459"/>
    </row>
    <row r="100" spans="1:14" s="272" customFormat="1" ht="21" customHeight="1">
      <c r="A100" s="225"/>
      <c r="B100" s="307" t="s">
        <v>193</v>
      </c>
      <c r="C100" s="308">
        <v>20</v>
      </c>
      <c r="D100" s="309" t="s">
        <v>179</v>
      </c>
      <c r="E100" s="306">
        <v>35</v>
      </c>
      <c r="F100" s="186">
        <f>C100*E100</f>
        <v>700</v>
      </c>
      <c r="G100" s="186">
        <v>7</v>
      </c>
      <c r="H100" s="186">
        <f>C100*G100</f>
        <v>140</v>
      </c>
      <c r="I100" s="186">
        <f>F100+H100</f>
        <v>840</v>
      </c>
      <c r="J100" s="239"/>
      <c r="K100" s="459"/>
      <c r="L100" s="459"/>
      <c r="M100" s="459"/>
      <c r="N100" s="459"/>
    </row>
    <row r="101" spans="1:14" s="272" customFormat="1" ht="21" customHeight="1">
      <c r="A101" s="225"/>
      <c r="B101" s="41" t="s">
        <v>180</v>
      </c>
      <c r="C101" s="308">
        <v>1</v>
      </c>
      <c r="D101" s="309" t="s">
        <v>86</v>
      </c>
      <c r="E101" s="186">
        <f>(F98+F99+F100)*5%</f>
        <v>149.60900000000001</v>
      </c>
      <c r="F101" s="186">
        <f>C101*E101</f>
        <v>149.60900000000001</v>
      </c>
      <c r="G101" s="186">
        <v>0</v>
      </c>
      <c r="H101" s="186">
        <f>C101*G101</f>
        <v>0</v>
      </c>
      <c r="I101" s="186">
        <f>F101+H101</f>
        <v>149.60900000000001</v>
      </c>
      <c r="J101" s="239"/>
      <c r="K101" s="459"/>
      <c r="L101" s="459"/>
      <c r="M101" s="459"/>
      <c r="N101" s="459"/>
    </row>
    <row r="102" spans="1:14" s="272" customFormat="1" ht="21" customHeight="1">
      <c r="A102" s="225"/>
      <c r="B102" s="270" t="s">
        <v>181</v>
      </c>
      <c r="C102" s="308"/>
      <c r="D102" s="309"/>
      <c r="E102" s="186"/>
      <c r="F102" s="186"/>
      <c r="G102" s="186"/>
      <c r="H102" s="186"/>
      <c r="I102" s="296"/>
      <c r="J102" s="239"/>
      <c r="K102" s="459"/>
      <c r="L102" s="459"/>
      <c r="M102" s="459"/>
      <c r="N102" s="459"/>
    </row>
    <row r="103" spans="1:14" s="272" customFormat="1" ht="21" customHeight="1">
      <c r="A103" s="225"/>
      <c r="B103" s="307" t="s">
        <v>194</v>
      </c>
      <c r="C103" s="308">
        <v>86</v>
      </c>
      <c r="D103" s="309" t="s">
        <v>179</v>
      </c>
      <c r="E103" s="306">
        <v>13.1</v>
      </c>
      <c r="F103" s="186">
        <f>C103*E103</f>
        <v>1126.5999999999999</v>
      </c>
      <c r="G103" s="186">
        <v>20</v>
      </c>
      <c r="H103" s="186">
        <f>C103*G103</f>
        <v>1720</v>
      </c>
      <c r="I103" s="186">
        <f>F103+H103</f>
        <v>2846.6</v>
      </c>
      <c r="J103" s="239"/>
      <c r="K103" s="459"/>
      <c r="L103" s="459"/>
      <c r="M103" s="459"/>
      <c r="N103" s="459"/>
    </row>
    <row r="104" spans="1:14" s="272" customFormat="1" ht="21" customHeight="1">
      <c r="A104" s="225"/>
      <c r="B104" s="41" t="s">
        <v>180</v>
      </c>
      <c r="C104" s="308">
        <v>1</v>
      </c>
      <c r="D104" s="309" t="s">
        <v>86</v>
      </c>
      <c r="E104" s="186">
        <f>(F103)*15%</f>
        <v>168.98999999999998</v>
      </c>
      <c r="F104" s="186">
        <f>C104*E104</f>
        <v>168.98999999999998</v>
      </c>
      <c r="G104" s="186">
        <v>0</v>
      </c>
      <c r="H104" s="186">
        <f>C104*G104</f>
        <v>0</v>
      </c>
      <c r="I104" s="361">
        <f>F104+H104</f>
        <v>168.98999999999998</v>
      </c>
      <c r="J104" s="239"/>
      <c r="K104" s="459"/>
      <c r="L104" s="459"/>
      <c r="M104" s="459"/>
      <c r="N104" s="459"/>
    </row>
    <row r="105" spans="1:14" s="30" customFormat="1" ht="21" customHeight="1" thickBot="1">
      <c r="A105" s="115"/>
      <c r="B105" s="211" t="s">
        <v>195</v>
      </c>
      <c r="C105" s="196"/>
      <c r="D105" s="115"/>
      <c r="E105" s="196"/>
      <c r="F105" s="200"/>
      <c r="G105" s="200"/>
      <c r="H105" s="200"/>
      <c r="I105" s="336">
        <f>SUM(I91:I104)</f>
        <v>18017.379000000001</v>
      </c>
      <c r="J105" s="226"/>
      <c r="K105" s="222"/>
      <c r="L105" s="217"/>
      <c r="M105" s="217"/>
      <c r="N105" s="217"/>
    </row>
    <row r="106" spans="1:14" ht="21" customHeight="1">
      <c r="A106" s="212">
        <v>3.2</v>
      </c>
      <c r="B106" s="211" t="s">
        <v>196</v>
      </c>
      <c r="C106" s="196"/>
      <c r="D106" s="115"/>
      <c r="E106" s="196"/>
      <c r="F106" s="196"/>
      <c r="G106" s="196"/>
      <c r="H106" s="196"/>
      <c r="I106" s="216"/>
      <c r="J106" s="226"/>
      <c r="K106" s="222"/>
      <c r="L106" s="217"/>
      <c r="M106" s="217"/>
      <c r="N106" s="217"/>
    </row>
    <row r="107" spans="1:14" ht="21" customHeight="1">
      <c r="A107" s="212" t="s">
        <v>197</v>
      </c>
      <c r="B107" s="211" t="s">
        <v>198</v>
      </c>
      <c r="C107" s="196"/>
      <c r="D107" s="115"/>
      <c r="E107" s="196"/>
      <c r="F107" s="196"/>
      <c r="G107" s="196"/>
      <c r="H107" s="196"/>
      <c r="I107" s="216"/>
      <c r="J107" s="226"/>
      <c r="K107" s="222"/>
      <c r="L107" s="217"/>
      <c r="M107" s="217"/>
      <c r="N107" s="217"/>
    </row>
    <row r="108" spans="1:14" ht="21" customHeight="1">
      <c r="A108" s="115"/>
      <c r="B108" s="180" t="s">
        <v>199</v>
      </c>
      <c r="C108" s="196">
        <v>1</v>
      </c>
      <c r="D108" s="115" t="s">
        <v>107</v>
      </c>
      <c r="E108" s="196">
        <v>0</v>
      </c>
      <c r="F108" s="196">
        <f>+C108*E108</f>
        <v>0</v>
      </c>
      <c r="G108" s="196">
        <v>1000</v>
      </c>
      <c r="H108" s="196">
        <f>+C108*G108</f>
        <v>1000</v>
      </c>
      <c r="I108" s="216">
        <f>+F108+H108</f>
        <v>1000</v>
      </c>
      <c r="J108" s="226"/>
      <c r="K108" s="222"/>
      <c r="L108" s="217"/>
      <c r="M108" s="217"/>
      <c r="N108" s="217"/>
    </row>
    <row r="109" spans="1:14" ht="21" customHeight="1">
      <c r="A109" s="338"/>
      <c r="B109" s="393" t="s">
        <v>200</v>
      </c>
      <c r="C109" s="360">
        <v>2</v>
      </c>
      <c r="D109" s="338" t="s">
        <v>107</v>
      </c>
      <c r="E109" s="360">
        <v>0</v>
      </c>
      <c r="F109" s="360">
        <f>+C109*E109</f>
        <v>0</v>
      </c>
      <c r="G109" s="360">
        <v>1000</v>
      </c>
      <c r="H109" s="360">
        <f>+C109*G109</f>
        <v>2000</v>
      </c>
      <c r="I109" s="394">
        <f>+F109+H109</f>
        <v>2000</v>
      </c>
      <c r="J109" s="395"/>
      <c r="K109" s="222"/>
      <c r="L109" s="217"/>
      <c r="M109" s="217"/>
      <c r="N109" s="217"/>
    </row>
    <row r="110" spans="1:14" ht="21" customHeight="1">
      <c r="A110" s="314"/>
      <c r="B110" s="337" t="s">
        <v>201</v>
      </c>
      <c r="C110" s="315">
        <v>6</v>
      </c>
      <c r="D110" s="314" t="s">
        <v>107</v>
      </c>
      <c r="E110" s="315">
        <v>153</v>
      </c>
      <c r="F110" s="315">
        <f>+C110*E110</f>
        <v>918</v>
      </c>
      <c r="G110" s="315">
        <v>90</v>
      </c>
      <c r="H110" s="315">
        <f>+C110*G110</f>
        <v>540</v>
      </c>
      <c r="I110" s="216">
        <f>+F110+H110</f>
        <v>1458</v>
      </c>
      <c r="J110" s="359"/>
      <c r="K110" s="222"/>
      <c r="L110" s="217"/>
      <c r="M110" s="217"/>
      <c r="N110" s="217"/>
    </row>
    <row r="111" spans="1:14" ht="21" customHeight="1">
      <c r="A111" s="115"/>
      <c r="B111" s="311" t="s">
        <v>202</v>
      </c>
      <c r="C111" s="308"/>
      <c r="D111" s="309"/>
      <c r="E111" s="308"/>
      <c r="F111" s="308"/>
      <c r="G111" s="308"/>
      <c r="H111" s="308"/>
      <c r="I111" s="310"/>
      <c r="J111" s="226"/>
      <c r="K111" s="222"/>
      <c r="L111" s="217"/>
      <c r="M111" s="217"/>
      <c r="N111" s="217"/>
    </row>
    <row r="112" spans="1:14" ht="21" customHeight="1">
      <c r="A112" s="115"/>
      <c r="B112" s="307" t="s">
        <v>203</v>
      </c>
      <c r="C112" s="308">
        <v>95</v>
      </c>
      <c r="D112" s="309" t="s">
        <v>179</v>
      </c>
      <c r="E112" s="306">
        <v>9.35</v>
      </c>
      <c r="F112" s="186">
        <f>C112*E112</f>
        <v>888.25</v>
      </c>
      <c r="G112" s="186">
        <v>6</v>
      </c>
      <c r="H112" s="186">
        <f>C112*G112</f>
        <v>570</v>
      </c>
      <c r="I112" s="186">
        <f>F112+H112</f>
        <v>1458.25</v>
      </c>
      <c r="J112" s="226"/>
      <c r="K112" s="222"/>
      <c r="L112" s="217"/>
      <c r="M112" s="217"/>
      <c r="N112" s="217"/>
    </row>
    <row r="113" spans="1:14" ht="21" customHeight="1">
      <c r="A113" s="115"/>
      <c r="B113" s="41" t="s">
        <v>180</v>
      </c>
      <c r="C113" s="308">
        <v>1</v>
      </c>
      <c r="D113" s="309" t="s">
        <v>86</v>
      </c>
      <c r="E113" s="186">
        <f>(F112)*5%</f>
        <v>44.412500000000001</v>
      </c>
      <c r="F113" s="186">
        <f>C113*E113</f>
        <v>44.412500000000001</v>
      </c>
      <c r="G113" s="186">
        <v>0</v>
      </c>
      <c r="H113" s="186">
        <f>C113*G113</f>
        <v>0</v>
      </c>
      <c r="I113" s="186">
        <f>F113+H113</f>
        <v>44.412500000000001</v>
      </c>
      <c r="J113" s="226"/>
      <c r="K113" s="222"/>
      <c r="L113" s="217"/>
      <c r="M113" s="217"/>
      <c r="N113" s="217"/>
    </row>
    <row r="114" spans="1:14" ht="21" customHeight="1">
      <c r="A114" s="115"/>
      <c r="B114" s="270" t="s">
        <v>181</v>
      </c>
      <c r="C114" s="308"/>
      <c r="D114" s="309"/>
      <c r="E114" s="186"/>
      <c r="F114" s="186"/>
      <c r="G114" s="186"/>
      <c r="H114" s="186"/>
      <c r="I114" s="186"/>
      <c r="J114" s="226"/>
      <c r="K114" s="222"/>
      <c r="L114" s="217"/>
      <c r="M114" s="217"/>
      <c r="N114" s="217"/>
    </row>
    <row r="115" spans="1:14" ht="21" customHeight="1">
      <c r="A115" s="115"/>
      <c r="B115" s="307" t="s">
        <v>194</v>
      </c>
      <c r="C115" s="308">
        <v>75</v>
      </c>
      <c r="D115" s="309" t="s">
        <v>179</v>
      </c>
      <c r="E115" s="306">
        <v>13.1</v>
      </c>
      <c r="F115" s="186">
        <f>C115*E115</f>
        <v>982.5</v>
      </c>
      <c r="G115" s="186">
        <v>20</v>
      </c>
      <c r="H115" s="186">
        <f>C115*G115</f>
        <v>1500</v>
      </c>
      <c r="I115" s="186">
        <f>F115+H115</f>
        <v>2482.5</v>
      </c>
      <c r="J115" s="226"/>
      <c r="K115" s="222"/>
      <c r="L115" s="217"/>
      <c r="M115" s="217"/>
      <c r="N115" s="217"/>
    </row>
    <row r="116" spans="1:14" ht="21" customHeight="1">
      <c r="A116" s="115"/>
      <c r="B116" s="41" t="s">
        <v>180</v>
      </c>
      <c r="C116" s="308">
        <v>1</v>
      </c>
      <c r="D116" s="309" t="s">
        <v>86</v>
      </c>
      <c r="E116" s="186">
        <f>(F115)*15%</f>
        <v>147.375</v>
      </c>
      <c r="F116" s="186">
        <f>C116*E116</f>
        <v>147.375</v>
      </c>
      <c r="G116" s="186">
        <v>0</v>
      </c>
      <c r="H116" s="186">
        <f>C116*G116</f>
        <v>0</v>
      </c>
      <c r="I116" s="361">
        <f>F116+H116</f>
        <v>147.375</v>
      </c>
      <c r="J116" s="226"/>
      <c r="K116" s="222"/>
      <c r="L116" s="217"/>
      <c r="M116" s="217"/>
      <c r="N116" s="217"/>
    </row>
    <row r="117" spans="1:14" ht="21" customHeight="1" thickBot="1">
      <c r="A117" s="115"/>
      <c r="B117" s="334" t="s">
        <v>204</v>
      </c>
      <c r="C117" s="196"/>
      <c r="D117" s="115"/>
      <c r="E117" s="196"/>
      <c r="F117" s="200"/>
      <c r="G117" s="200"/>
      <c r="H117" s="200"/>
      <c r="I117" s="336">
        <f>SUM(I108:I116)</f>
        <v>8590.5375000000004</v>
      </c>
      <c r="J117" s="226"/>
      <c r="K117" s="222"/>
      <c r="L117" s="217"/>
      <c r="M117" s="217"/>
      <c r="N117" s="217"/>
    </row>
    <row r="118" spans="1:14" ht="21" customHeight="1">
      <c r="A118" s="212" t="s">
        <v>205</v>
      </c>
      <c r="B118" s="211" t="s">
        <v>206</v>
      </c>
      <c r="C118" s="196"/>
      <c r="D118" s="115"/>
      <c r="E118" s="196"/>
      <c r="F118" s="196"/>
      <c r="G118" s="196"/>
      <c r="H118" s="196"/>
      <c r="I118" s="216"/>
      <c r="J118" s="226"/>
      <c r="K118" s="222"/>
      <c r="L118" s="217"/>
      <c r="M118" s="217"/>
      <c r="N118" s="217"/>
    </row>
    <row r="119" spans="1:14" ht="21" customHeight="1">
      <c r="A119" s="115"/>
      <c r="B119" s="180" t="s">
        <v>207</v>
      </c>
      <c r="C119" s="196">
        <v>12</v>
      </c>
      <c r="D119" s="115" t="s">
        <v>107</v>
      </c>
      <c r="E119" s="196">
        <v>218</v>
      </c>
      <c r="F119" s="196">
        <f>+C119*E119</f>
        <v>2616</v>
      </c>
      <c r="G119" s="196">
        <v>110</v>
      </c>
      <c r="H119" s="196">
        <f>+C119*G119</f>
        <v>1320</v>
      </c>
      <c r="I119" s="216">
        <f>+F119+H119</f>
        <v>3936</v>
      </c>
      <c r="J119" s="226"/>
      <c r="K119" s="222"/>
      <c r="L119" s="217"/>
      <c r="M119" s="217"/>
      <c r="N119" s="217"/>
    </row>
    <row r="120" spans="1:14" ht="21" customHeight="1">
      <c r="A120" s="115"/>
      <c r="B120" s="311" t="s">
        <v>202</v>
      </c>
      <c r="C120" s="308"/>
      <c r="D120" s="309"/>
      <c r="E120" s="308"/>
      <c r="F120" s="308"/>
      <c r="G120" s="308"/>
      <c r="H120" s="308"/>
      <c r="I120" s="310"/>
      <c r="J120" s="226"/>
      <c r="K120" s="222"/>
      <c r="L120" s="217"/>
      <c r="M120" s="217"/>
      <c r="N120" s="217"/>
    </row>
    <row r="121" spans="1:14" ht="21" customHeight="1">
      <c r="A121" s="115"/>
      <c r="B121" s="307" t="s">
        <v>208</v>
      </c>
      <c r="C121" s="308">
        <v>166</v>
      </c>
      <c r="D121" s="309" t="s">
        <v>179</v>
      </c>
      <c r="E121" s="306">
        <v>15</v>
      </c>
      <c r="F121" s="186">
        <f>C121*E121</f>
        <v>2490</v>
      </c>
      <c r="G121" s="186">
        <v>6</v>
      </c>
      <c r="H121" s="186">
        <f>C121*G121</f>
        <v>996</v>
      </c>
      <c r="I121" s="186">
        <f>F121+H121</f>
        <v>3486</v>
      </c>
      <c r="J121" s="226"/>
      <c r="K121" s="222"/>
      <c r="L121" s="217"/>
      <c r="M121" s="217"/>
      <c r="N121" s="217"/>
    </row>
    <row r="122" spans="1:14" ht="21" customHeight="1">
      <c r="A122" s="115"/>
      <c r="B122" s="41" t="s">
        <v>180</v>
      </c>
      <c r="C122" s="308">
        <v>1</v>
      </c>
      <c r="D122" s="309" t="s">
        <v>86</v>
      </c>
      <c r="E122" s="186">
        <f>(F121)*5%</f>
        <v>124.5</v>
      </c>
      <c r="F122" s="186">
        <f>C122*E122</f>
        <v>124.5</v>
      </c>
      <c r="G122" s="186">
        <v>0</v>
      </c>
      <c r="H122" s="186">
        <f>C122*G122</f>
        <v>0</v>
      </c>
      <c r="I122" s="186">
        <f>F122+H122</f>
        <v>124.5</v>
      </c>
      <c r="J122" s="226"/>
      <c r="K122" s="222"/>
      <c r="L122" s="217"/>
      <c r="M122" s="217"/>
      <c r="N122" s="217"/>
    </row>
    <row r="123" spans="1:14" ht="21" customHeight="1">
      <c r="A123" s="115"/>
      <c r="B123" s="270" t="s">
        <v>181</v>
      </c>
      <c r="C123" s="308"/>
      <c r="D123" s="309"/>
      <c r="E123" s="186"/>
      <c r="F123" s="186"/>
      <c r="G123" s="186"/>
      <c r="H123" s="186"/>
      <c r="I123" s="186"/>
      <c r="J123" s="226"/>
      <c r="K123" s="222"/>
      <c r="L123" s="217"/>
      <c r="M123" s="217"/>
      <c r="N123" s="217"/>
    </row>
    <row r="124" spans="1:14" ht="21" customHeight="1">
      <c r="A124" s="115"/>
      <c r="B124" s="307" t="s">
        <v>194</v>
      </c>
      <c r="C124" s="308">
        <v>75</v>
      </c>
      <c r="D124" s="309" t="s">
        <v>179</v>
      </c>
      <c r="E124" s="306">
        <v>13.1</v>
      </c>
      <c r="F124" s="186">
        <f>C124*E124</f>
        <v>982.5</v>
      </c>
      <c r="G124" s="186">
        <v>20</v>
      </c>
      <c r="H124" s="186">
        <f>C124*G124</f>
        <v>1500</v>
      </c>
      <c r="I124" s="186">
        <f>F124+H124</f>
        <v>2482.5</v>
      </c>
      <c r="J124" s="226"/>
      <c r="K124" s="222"/>
      <c r="L124" s="217"/>
      <c r="M124" s="217"/>
      <c r="N124" s="217"/>
    </row>
    <row r="125" spans="1:14" ht="21" customHeight="1">
      <c r="A125" s="115"/>
      <c r="B125" s="41" t="s">
        <v>180</v>
      </c>
      <c r="C125" s="308">
        <v>1</v>
      </c>
      <c r="D125" s="309" t="s">
        <v>86</v>
      </c>
      <c r="E125" s="186">
        <f>(F124)*15%</f>
        <v>147.375</v>
      </c>
      <c r="F125" s="186">
        <f>C125*E125</f>
        <v>147.375</v>
      </c>
      <c r="G125" s="186">
        <v>0</v>
      </c>
      <c r="H125" s="186">
        <f>C125*G125</f>
        <v>0</v>
      </c>
      <c r="I125" s="361">
        <f>F125+H125</f>
        <v>147.375</v>
      </c>
      <c r="J125" s="226"/>
      <c r="K125" s="222"/>
      <c r="L125" s="217"/>
      <c r="M125" s="217"/>
      <c r="N125" s="217"/>
    </row>
    <row r="126" spans="1:14" s="30" customFormat="1" ht="21" customHeight="1" thickBot="1">
      <c r="A126" s="115"/>
      <c r="B126" s="334" t="s">
        <v>209</v>
      </c>
      <c r="C126" s="196"/>
      <c r="D126" s="115"/>
      <c r="E126" s="196"/>
      <c r="F126" s="200"/>
      <c r="G126" s="200"/>
      <c r="H126" s="200"/>
      <c r="I126" s="336">
        <f>SUM(I119:I125)</f>
        <v>10176.375</v>
      </c>
      <c r="J126" s="226"/>
      <c r="K126" s="222"/>
      <c r="L126" s="217"/>
      <c r="M126" s="217"/>
      <c r="N126" s="217"/>
    </row>
    <row r="127" spans="1:14" ht="21" customHeight="1">
      <c r="A127" s="212" t="s">
        <v>210</v>
      </c>
      <c r="B127" s="211" t="s">
        <v>211</v>
      </c>
      <c r="C127" s="196"/>
      <c r="D127" s="115"/>
      <c r="E127" s="196"/>
      <c r="F127" s="196"/>
      <c r="G127" s="196"/>
      <c r="H127" s="196"/>
      <c r="I127" s="216"/>
      <c r="J127" s="226"/>
      <c r="K127" s="222"/>
      <c r="L127" s="217"/>
      <c r="M127" s="217"/>
      <c r="N127" s="217"/>
    </row>
    <row r="128" spans="1:14" ht="21" customHeight="1">
      <c r="A128" s="115"/>
      <c r="B128" s="294" t="s">
        <v>212</v>
      </c>
      <c r="C128" s="196">
        <v>1</v>
      </c>
      <c r="D128" s="184" t="s">
        <v>107</v>
      </c>
      <c r="E128" s="186">
        <v>43896</v>
      </c>
      <c r="F128" s="186">
        <f t="shared" ref="F128:F135" si="9">C128*E128</f>
        <v>43896</v>
      </c>
      <c r="G128" s="186">
        <v>0</v>
      </c>
      <c r="H128" s="186">
        <f t="shared" ref="H128:H135" si="10">C128*G128</f>
        <v>0</v>
      </c>
      <c r="I128" s="186">
        <f t="shared" ref="I128:I135" si="11">F128+H128</f>
        <v>43896</v>
      </c>
      <c r="J128" s="192"/>
      <c r="K128" s="246"/>
      <c r="L128" s="217"/>
      <c r="M128" s="246"/>
      <c r="N128" s="217"/>
    </row>
    <row r="129" spans="1:14" ht="21" customHeight="1">
      <c r="A129" s="338"/>
      <c r="B129" s="374" t="s">
        <v>213</v>
      </c>
      <c r="C129" s="360">
        <v>1</v>
      </c>
      <c r="D129" s="382" t="s">
        <v>107</v>
      </c>
      <c r="E129" s="384">
        <v>43896</v>
      </c>
      <c r="F129" s="384">
        <f t="shared" si="9"/>
        <v>43896</v>
      </c>
      <c r="G129" s="384">
        <v>0</v>
      </c>
      <c r="H129" s="384">
        <f t="shared" si="10"/>
        <v>0</v>
      </c>
      <c r="I129" s="384">
        <f t="shared" si="11"/>
        <v>43896</v>
      </c>
      <c r="J129" s="396"/>
      <c r="K129" s="246"/>
      <c r="L129" s="217"/>
      <c r="M129" s="217"/>
      <c r="N129" s="217"/>
    </row>
    <row r="130" spans="1:14" ht="21" customHeight="1">
      <c r="A130" s="314"/>
      <c r="B130" s="46" t="s">
        <v>214</v>
      </c>
      <c r="C130" s="315">
        <v>2</v>
      </c>
      <c r="D130" s="297" t="s">
        <v>107</v>
      </c>
      <c r="E130" s="296">
        <v>950</v>
      </c>
      <c r="F130" s="296">
        <f t="shared" si="9"/>
        <v>1900</v>
      </c>
      <c r="G130" s="296">
        <v>400</v>
      </c>
      <c r="H130" s="296">
        <f t="shared" si="10"/>
        <v>800</v>
      </c>
      <c r="I130" s="296">
        <f t="shared" si="11"/>
        <v>2700</v>
      </c>
      <c r="J130" s="359"/>
      <c r="K130" s="222"/>
      <c r="L130" s="217"/>
      <c r="M130" s="217"/>
      <c r="N130" s="217"/>
    </row>
    <row r="131" spans="1:14" ht="21" customHeight="1">
      <c r="A131" s="115"/>
      <c r="B131" s="41" t="s">
        <v>215</v>
      </c>
      <c r="C131" s="196">
        <v>2</v>
      </c>
      <c r="D131" s="184" t="s">
        <v>107</v>
      </c>
      <c r="E131" s="186">
        <v>1398</v>
      </c>
      <c r="F131" s="186">
        <f t="shared" si="9"/>
        <v>2796</v>
      </c>
      <c r="G131" s="186">
        <v>400</v>
      </c>
      <c r="H131" s="186">
        <f t="shared" si="10"/>
        <v>800</v>
      </c>
      <c r="I131" s="186">
        <f t="shared" si="11"/>
        <v>3596</v>
      </c>
      <c r="J131" s="226"/>
      <c r="K131" s="222"/>
      <c r="L131" s="217"/>
      <c r="M131" s="217"/>
      <c r="N131" s="217"/>
    </row>
    <row r="132" spans="1:14" ht="21" customHeight="1">
      <c r="A132" s="115"/>
      <c r="B132" s="41" t="s">
        <v>216</v>
      </c>
      <c r="C132" s="196">
        <v>78</v>
      </c>
      <c r="D132" s="184" t="s">
        <v>179</v>
      </c>
      <c r="E132" s="306">
        <v>12.3</v>
      </c>
      <c r="F132" s="186">
        <f t="shared" si="9"/>
        <v>959.40000000000009</v>
      </c>
      <c r="G132" s="186">
        <v>10</v>
      </c>
      <c r="H132" s="186">
        <f t="shared" si="10"/>
        <v>780</v>
      </c>
      <c r="I132" s="186">
        <f t="shared" si="11"/>
        <v>1739.4</v>
      </c>
      <c r="J132" s="226"/>
      <c r="K132" s="222"/>
      <c r="L132" s="217"/>
      <c r="M132" s="217"/>
      <c r="N132" s="217"/>
    </row>
    <row r="133" spans="1:14" ht="21" customHeight="1">
      <c r="A133" s="115"/>
      <c r="B133" s="41" t="s">
        <v>180</v>
      </c>
      <c r="C133" s="308">
        <v>1</v>
      </c>
      <c r="D133" s="309" t="s">
        <v>86</v>
      </c>
      <c r="E133" s="186">
        <f>(F132)*5%</f>
        <v>47.970000000000006</v>
      </c>
      <c r="F133" s="186">
        <f t="shared" si="9"/>
        <v>47.970000000000006</v>
      </c>
      <c r="G133" s="186">
        <v>0</v>
      </c>
      <c r="H133" s="186">
        <f t="shared" si="10"/>
        <v>0</v>
      </c>
      <c r="I133" s="186">
        <f t="shared" si="11"/>
        <v>47.970000000000006</v>
      </c>
      <c r="J133" s="226"/>
      <c r="K133" s="222"/>
      <c r="L133" s="217"/>
      <c r="M133" s="217"/>
      <c r="N133" s="217"/>
    </row>
    <row r="134" spans="1:14" ht="21" customHeight="1">
      <c r="A134" s="115"/>
      <c r="B134" s="307" t="s">
        <v>194</v>
      </c>
      <c r="C134" s="308">
        <v>48</v>
      </c>
      <c r="D134" s="309" t="s">
        <v>179</v>
      </c>
      <c r="E134" s="306">
        <v>13.1</v>
      </c>
      <c r="F134" s="186">
        <f t="shared" si="9"/>
        <v>628.79999999999995</v>
      </c>
      <c r="G134" s="186">
        <v>20</v>
      </c>
      <c r="H134" s="186">
        <f t="shared" si="10"/>
        <v>960</v>
      </c>
      <c r="I134" s="186">
        <f t="shared" si="11"/>
        <v>1588.8</v>
      </c>
      <c r="J134" s="226"/>
      <c r="K134" s="222"/>
      <c r="L134" s="217"/>
      <c r="M134" s="217"/>
      <c r="N134" s="217"/>
    </row>
    <row r="135" spans="1:14" ht="21" customHeight="1">
      <c r="A135" s="115"/>
      <c r="B135" s="41" t="s">
        <v>180</v>
      </c>
      <c r="C135" s="308">
        <v>1</v>
      </c>
      <c r="D135" s="309" t="s">
        <v>86</v>
      </c>
      <c r="E135" s="186">
        <f>(F134)*15%</f>
        <v>94.32</v>
      </c>
      <c r="F135" s="186">
        <f t="shared" si="9"/>
        <v>94.32</v>
      </c>
      <c r="G135" s="186">
        <v>0</v>
      </c>
      <c r="H135" s="186">
        <f t="shared" si="10"/>
        <v>0</v>
      </c>
      <c r="I135" s="361">
        <f t="shared" si="11"/>
        <v>94.32</v>
      </c>
      <c r="J135" s="226"/>
      <c r="K135" s="222"/>
      <c r="L135" s="217"/>
      <c r="M135" s="217"/>
      <c r="N135" s="217"/>
    </row>
    <row r="136" spans="1:14" s="30" customFormat="1" ht="21" customHeight="1" thickBot="1">
      <c r="A136" s="115"/>
      <c r="B136" s="334" t="s">
        <v>217</v>
      </c>
      <c r="C136" s="196"/>
      <c r="D136" s="115"/>
      <c r="E136" s="196"/>
      <c r="F136" s="200"/>
      <c r="G136" s="200"/>
      <c r="H136" s="200"/>
      <c r="I136" s="336">
        <f>SUM(I128:I135)</f>
        <v>97558.49</v>
      </c>
      <c r="J136" s="226"/>
      <c r="K136" s="222"/>
      <c r="L136" s="217"/>
      <c r="M136" s="217"/>
      <c r="N136" s="217"/>
    </row>
    <row r="137" spans="1:14" ht="21" customHeight="1">
      <c r="A137" s="212" t="s">
        <v>218</v>
      </c>
      <c r="B137" s="211" t="s">
        <v>219</v>
      </c>
      <c r="C137" s="196"/>
      <c r="D137" s="115"/>
      <c r="E137" s="196"/>
      <c r="F137" s="196"/>
      <c r="G137" s="196"/>
      <c r="H137" s="196"/>
      <c r="I137" s="219"/>
      <c r="J137" s="226"/>
      <c r="K137" s="222"/>
      <c r="L137" s="217"/>
      <c r="M137" s="217"/>
      <c r="N137" s="217"/>
    </row>
    <row r="138" spans="1:14" ht="21" customHeight="1">
      <c r="A138" s="115"/>
      <c r="B138" s="223" t="s">
        <v>220</v>
      </c>
      <c r="C138" s="196">
        <v>1</v>
      </c>
      <c r="D138" s="115" t="s">
        <v>107</v>
      </c>
      <c r="E138" s="196">
        <v>0</v>
      </c>
      <c r="F138" s="196">
        <f>+C138*E138</f>
        <v>0</v>
      </c>
      <c r="G138" s="196">
        <v>500</v>
      </c>
      <c r="H138" s="196">
        <f>+C138*G138</f>
        <v>500</v>
      </c>
      <c r="I138" s="216">
        <f>+F138+H138</f>
        <v>500</v>
      </c>
      <c r="J138" s="226"/>
      <c r="K138" s="222"/>
      <c r="L138" s="217"/>
      <c r="M138" s="217"/>
      <c r="N138" s="217"/>
    </row>
    <row r="139" spans="1:14" ht="21" customHeight="1">
      <c r="A139" s="115"/>
      <c r="B139" s="223" t="s">
        <v>221</v>
      </c>
      <c r="C139" s="196">
        <v>1</v>
      </c>
      <c r="D139" s="115" t="s">
        <v>107</v>
      </c>
      <c r="E139" s="196">
        <v>0</v>
      </c>
      <c r="F139" s="196">
        <f>+C139*E139</f>
        <v>0</v>
      </c>
      <c r="G139" s="196">
        <v>300</v>
      </c>
      <c r="H139" s="196">
        <f>+C139*G139</f>
        <v>300</v>
      </c>
      <c r="I139" s="216">
        <f>+F139+H139</f>
        <v>300</v>
      </c>
      <c r="J139" s="226"/>
      <c r="K139" s="222"/>
      <c r="L139" s="217"/>
      <c r="M139" s="217"/>
      <c r="N139" s="217"/>
    </row>
    <row r="140" spans="1:14" ht="21" customHeight="1">
      <c r="A140" s="115"/>
      <c r="B140" s="223" t="s">
        <v>222</v>
      </c>
      <c r="C140" s="196">
        <v>1</v>
      </c>
      <c r="D140" s="115" t="s">
        <v>107</v>
      </c>
      <c r="E140" s="196">
        <v>0</v>
      </c>
      <c r="F140" s="196">
        <f>+C140*E140</f>
        <v>0</v>
      </c>
      <c r="G140" s="196">
        <v>300</v>
      </c>
      <c r="H140" s="196">
        <f>+C140*G140</f>
        <v>300</v>
      </c>
      <c r="I140" s="216">
        <f>+F140+H140</f>
        <v>300</v>
      </c>
      <c r="J140" s="226"/>
      <c r="K140" s="222"/>
      <c r="L140" s="217"/>
      <c r="M140" s="217"/>
      <c r="N140" s="217"/>
    </row>
    <row r="141" spans="1:14" ht="21" customHeight="1">
      <c r="A141" s="115"/>
      <c r="B141" s="223" t="s">
        <v>223</v>
      </c>
      <c r="C141" s="196">
        <v>6</v>
      </c>
      <c r="D141" s="115" t="s">
        <v>107</v>
      </c>
      <c r="E141" s="196">
        <v>0</v>
      </c>
      <c r="F141" s="196">
        <f>+C141*E141</f>
        <v>0</v>
      </c>
      <c r="G141" s="196">
        <v>200</v>
      </c>
      <c r="H141" s="196">
        <f>+C141*G141</f>
        <v>1200</v>
      </c>
      <c r="I141" s="216">
        <f>+F141+H141</f>
        <v>1200</v>
      </c>
      <c r="J141" s="226"/>
      <c r="K141" s="222"/>
      <c r="L141" s="217"/>
      <c r="M141" s="217"/>
      <c r="N141" s="217"/>
    </row>
    <row r="142" spans="1:14" ht="21" customHeight="1">
      <c r="A142" s="115"/>
      <c r="B142" s="316" t="s">
        <v>202</v>
      </c>
      <c r="C142" s="196"/>
      <c r="D142" s="314"/>
      <c r="E142" s="315"/>
      <c r="F142" s="315"/>
      <c r="G142" s="315"/>
      <c r="H142" s="315"/>
      <c r="I142" s="216"/>
      <c r="J142" s="226"/>
      <c r="K142" s="222"/>
      <c r="L142" s="217"/>
      <c r="M142" s="217"/>
      <c r="N142" s="217"/>
    </row>
    <row r="143" spans="1:14" ht="21" customHeight="1">
      <c r="A143" s="115"/>
      <c r="B143" s="223" t="s">
        <v>224</v>
      </c>
      <c r="C143" s="196">
        <v>83</v>
      </c>
      <c r="D143" s="297" t="s">
        <v>179</v>
      </c>
      <c r="E143" s="312">
        <v>15</v>
      </c>
      <c r="F143" s="296">
        <f>C143*E143</f>
        <v>1245</v>
      </c>
      <c r="G143" s="296">
        <v>6</v>
      </c>
      <c r="H143" s="296">
        <f>C143*G143</f>
        <v>498</v>
      </c>
      <c r="I143" s="186">
        <f>F143+H143</f>
        <v>1743</v>
      </c>
      <c r="J143" s="226"/>
      <c r="K143" s="222"/>
      <c r="L143" s="217"/>
      <c r="M143" s="217"/>
      <c r="N143" s="217"/>
    </row>
    <row r="144" spans="1:14" ht="21" customHeight="1">
      <c r="A144" s="115"/>
      <c r="B144" s="41" t="s">
        <v>180</v>
      </c>
      <c r="C144" s="308">
        <v>1</v>
      </c>
      <c r="D144" s="309" t="s">
        <v>86</v>
      </c>
      <c r="E144" s="186">
        <f>(F143)*5%</f>
        <v>62.25</v>
      </c>
      <c r="F144" s="186">
        <f>C144*E144</f>
        <v>62.25</v>
      </c>
      <c r="G144" s="186">
        <v>0</v>
      </c>
      <c r="H144" s="186">
        <f>C144*G144</f>
        <v>0</v>
      </c>
      <c r="I144" s="186">
        <f>F144+H144</f>
        <v>62.25</v>
      </c>
      <c r="J144" s="226"/>
      <c r="K144" s="222"/>
      <c r="L144" s="217"/>
      <c r="M144" s="217"/>
      <c r="N144" s="217"/>
    </row>
    <row r="145" spans="1:14" ht="21" customHeight="1">
      <c r="A145" s="115"/>
      <c r="B145" s="270" t="s">
        <v>181</v>
      </c>
      <c r="C145" s="308"/>
      <c r="D145" s="309"/>
      <c r="E145" s="186"/>
      <c r="F145" s="186"/>
      <c r="G145" s="186"/>
      <c r="H145" s="186"/>
      <c r="I145" s="186"/>
      <c r="J145" s="226"/>
      <c r="K145" s="222"/>
      <c r="L145" s="217"/>
      <c r="M145" s="217"/>
      <c r="N145" s="217"/>
    </row>
    <row r="146" spans="1:14" ht="21" customHeight="1">
      <c r="A146" s="115"/>
      <c r="B146" s="307" t="s">
        <v>194</v>
      </c>
      <c r="C146" s="308">
        <v>66</v>
      </c>
      <c r="D146" s="309" t="s">
        <v>179</v>
      </c>
      <c r="E146" s="306">
        <v>13.1</v>
      </c>
      <c r="F146" s="186">
        <f>C146*E146</f>
        <v>864.6</v>
      </c>
      <c r="G146" s="186">
        <v>20</v>
      </c>
      <c r="H146" s="186">
        <f>C146*G146</f>
        <v>1320</v>
      </c>
      <c r="I146" s="186">
        <f>F146+H146</f>
        <v>2184.6</v>
      </c>
      <c r="J146" s="226"/>
      <c r="K146" s="222"/>
      <c r="L146" s="217"/>
      <c r="M146" s="217"/>
      <c r="N146" s="217"/>
    </row>
    <row r="147" spans="1:14" ht="21" customHeight="1">
      <c r="A147" s="115"/>
      <c r="B147" s="41" t="s">
        <v>180</v>
      </c>
      <c r="C147" s="308">
        <v>1</v>
      </c>
      <c r="D147" s="309" t="s">
        <v>86</v>
      </c>
      <c r="E147" s="186">
        <f>(F146)*15%</f>
        <v>129.69</v>
      </c>
      <c r="F147" s="186">
        <f>C147*E147</f>
        <v>129.69</v>
      </c>
      <c r="G147" s="186">
        <v>0</v>
      </c>
      <c r="H147" s="186">
        <f>C147*G147</f>
        <v>0</v>
      </c>
      <c r="I147" s="361">
        <f>F147+H147</f>
        <v>129.69</v>
      </c>
      <c r="J147" s="226"/>
      <c r="K147" s="222"/>
      <c r="L147" s="217"/>
      <c r="M147" s="217"/>
      <c r="N147" s="217"/>
    </row>
    <row r="148" spans="1:14" s="30" customFormat="1" ht="21" customHeight="1" thickBot="1">
      <c r="A148" s="115"/>
      <c r="B148" s="334" t="s">
        <v>225</v>
      </c>
      <c r="C148" s="196"/>
      <c r="D148" s="115"/>
      <c r="E148" s="196"/>
      <c r="F148" s="200"/>
      <c r="G148" s="200"/>
      <c r="H148" s="200"/>
      <c r="I148" s="336">
        <f>SUM(I138:I147)</f>
        <v>6419.54</v>
      </c>
      <c r="J148" s="226"/>
      <c r="K148" s="222"/>
      <c r="L148" s="217"/>
      <c r="M148" s="217"/>
      <c r="N148" s="217"/>
    </row>
    <row r="149" spans="1:14" ht="21" customHeight="1">
      <c r="A149" s="338"/>
      <c r="B149" s="393"/>
      <c r="C149" s="360"/>
      <c r="D149" s="338"/>
      <c r="E149" s="360"/>
      <c r="F149" s="360"/>
      <c r="G149" s="360"/>
      <c r="H149" s="360"/>
      <c r="I149" s="398"/>
      <c r="J149" s="395"/>
      <c r="K149" s="222"/>
      <c r="L149" s="217"/>
      <c r="M149" s="217"/>
      <c r="N149" s="217"/>
    </row>
    <row r="150" spans="1:14" ht="21" customHeight="1">
      <c r="A150" s="357" t="s">
        <v>226</v>
      </c>
      <c r="B150" s="397" t="s">
        <v>227</v>
      </c>
      <c r="C150" s="315"/>
      <c r="D150" s="314"/>
      <c r="E150" s="315"/>
      <c r="F150" s="315"/>
      <c r="G150" s="315"/>
      <c r="H150" s="315"/>
      <c r="I150" s="219"/>
      <c r="J150" s="359"/>
      <c r="K150" s="222"/>
      <c r="L150" s="217"/>
      <c r="M150" s="217"/>
      <c r="N150" s="217"/>
    </row>
    <row r="151" spans="1:14" ht="21" customHeight="1">
      <c r="A151" s="115"/>
      <c r="B151" s="180" t="s">
        <v>228</v>
      </c>
      <c r="C151" s="196">
        <v>1</v>
      </c>
      <c r="D151" s="115" t="s">
        <v>107</v>
      </c>
      <c r="E151" s="196">
        <v>0</v>
      </c>
      <c r="F151" s="196">
        <f>+C151*E151</f>
        <v>0</v>
      </c>
      <c r="G151" s="196">
        <v>500</v>
      </c>
      <c r="H151" s="196">
        <f>+C151*G151</f>
        <v>500</v>
      </c>
      <c r="I151" s="216">
        <f>+F151+H151</f>
        <v>500</v>
      </c>
      <c r="J151" s="226"/>
      <c r="K151" s="222"/>
      <c r="L151" s="217"/>
      <c r="M151" s="217"/>
      <c r="N151" s="217"/>
    </row>
    <row r="152" spans="1:14" ht="21" customHeight="1">
      <c r="A152" s="115"/>
      <c r="B152" s="180" t="s">
        <v>229</v>
      </c>
      <c r="C152" s="196">
        <v>1</v>
      </c>
      <c r="D152" s="115" t="s">
        <v>107</v>
      </c>
      <c r="E152" s="196">
        <v>0</v>
      </c>
      <c r="F152" s="196">
        <f>+C152*E152</f>
        <v>0</v>
      </c>
      <c r="G152" s="196">
        <v>500</v>
      </c>
      <c r="H152" s="196">
        <f>+C152*G152</f>
        <v>500</v>
      </c>
      <c r="I152" s="216">
        <f>+F152+H152</f>
        <v>500</v>
      </c>
      <c r="J152" s="226"/>
      <c r="K152" s="222"/>
      <c r="L152" s="217"/>
      <c r="M152" s="217"/>
      <c r="N152" s="217"/>
    </row>
    <row r="153" spans="1:14" ht="21" customHeight="1">
      <c r="A153" s="115"/>
      <c r="B153" s="180" t="s">
        <v>230</v>
      </c>
      <c r="C153" s="196">
        <v>1</v>
      </c>
      <c r="D153" s="115" t="s">
        <v>107</v>
      </c>
      <c r="E153" s="196">
        <v>0</v>
      </c>
      <c r="F153" s="196">
        <f>+C153*E153</f>
        <v>0</v>
      </c>
      <c r="G153" s="196">
        <v>300</v>
      </c>
      <c r="H153" s="196">
        <f>+C153*G153</f>
        <v>300</v>
      </c>
      <c r="I153" s="216">
        <f>+F153+H153</f>
        <v>300</v>
      </c>
      <c r="J153" s="226"/>
      <c r="K153" s="222"/>
      <c r="L153" s="217"/>
      <c r="M153" s="217"/>
      <c r="N153" s="217"/>
    </row>
    <row r="154" spans="1:14" ht="21" customHeight="1">
      <c r="A154" s="115"/>
      <c r="B154" s="313" t="s">
        <v>231</v>
      </c>
      <c r="C154" s="196">
        <v>3</v>
      </c>
      <c r="D154" s="115" t="s">
        <v>107</v>
      </c>
      <c r="E154" s="196">
        <v>0</v>
      </c>
      <c r="F154" s="196">
        <f>+C154*E154</f>
        <v>0</v>
      </c>
      <c r="G154" s="196">
        <v>150</v>
      </c>
      <c r="H154" s="196">
        <f>+C154*G154</f>
        <v>450</v>
      </c>
      <c r="I154" s="216">
        <f>+F154+H154</f>
        <v>450</v>
      </c>
      <c r="J154" s="226"/>
      <c r="K154" s="222"/>
      <c r="L154" s="217"/>
      <c r="M154" s="217"/>
      <c r="N154" s="217"/>
    </row>
    <row r="155" spans="1:14" ht="21" customHeight="1">
      <c r="A155" s="115"/>
      <c r="B155" s="180" t="s">
        <v>232</v>
      </c>
      <c r="C155" s="196">
        <v>3</v>
      </c>
      <c r="D155" s="115" t="s">
        <v>107</v>
      </c>
      <c r="E155" s="196">
        <v>0</v>
      </c>
      <c r="F155" s="196">
        <f>+C155*E155</f>
        <v>0</v>
      </c>
      <c r="G155" s="196">
        <v>150</v>
      </c>
      <c r="H155" s="196">
        <f>+C155*G155</f>
        <v>450</v>
      </c>
      <c r="I155" s="216">
        <f>+F155+H155</f>
        <v>450</v>
      </c>
      <c r="J155" s="226"/>
      <c r="K155" s="222"/>
      <c r="L155" s="217"/>
      <c r="M155" s="217"/>
      <c r="N155" s="217"/>
    </row>
    <row r="156" spans="1:14" ht="21" customHeight="1">
      <c r="A156" s="115"/>
      <c r="B156" s="223" t="s">
        <v>233</v>
      </c>
      <c r="C156" s="196">
        <v>98</v>
      </c>
      <c r="D156" s="297" t="s">
        <v>179</v>
      </c>
      <c r="E156" s="312">
        <v>22</v>
      </c>
      <c r="F156" s="296">
        <f>C156*E156</f>
        <v>2156</v>
      </c>
      <c r="G156" s="296">
        <v>5</v>
      </c>
      <c r="H156" s="296">
        <f>C156*G156</f>
        <v>490</v>
      </c>
      <c r="I156" s="186">
        <f>F156+H156</f>
        <v>2646</v>
      </c>
      <c r="J156" s="226"/>
      <c r="K156" s="222"/>
      <c r="L156" s="217"/>
      <c r="M156" s="217"/>
      <c r="N156" s="217"/>
    </row>
    <row r="157" spans="1:14" ht="21" customHeight="1">
      <c r="A157" s="115"/>
      <c r="B157" s="41" t="s">
        <v>180</v>
      </c>
      <c r="C157" s="308">
        <v>1</v>
      </c>
      <c r="D157" s="309" t="s">
        <v>86</v>
      </c>
      <c r="E157" s="186">
        <f>(F156)*5%</f>
        <v>107.80000000000001</v>
      </c>
      <c r="F157" s="186">
        <f>C157*E157</f>
        <v>107.80000000000001</v>
      </c>
      <c r="G157" s="186">
        <v>0</v>
      </c>
      <c r="H157" s="186">
        <f>C157*G157</f>
        <v>0</v>
      </c>
      <c r="I157" s="186">
        <f>F157+H157</f>
        <v>107.80000000000001</v>
      </c>
      <c r="J157" s="226"/>
      <c r="K157" s="222"/>
      <c r="L157" s="217"/>
      <c r="M157" s="217"/>
      <c r="N157" s="217"/>
    </row>
    <row r="158" spans="1:14" ht="21" customHeight="1">
      <c r="A158" s="115"/>
      <c r="B158" s="270" t="s">
        <v>181</v>
      </c>
      <c r="C158" s="308"/>
      <c r="D158" s="309"/>
      <c r="E158" s="186"/>
      <c r="F158" s="186"/>
      <c r="G158" s="186"/>
      <c r="H158" s="186"/>
      <c r="I158" s="186"/>
      <c r="J158" s="226"/>
      <c r="K158" s="222"/>
      <c r="L158" s="217"/>
      <c r="M158" s="217"/>
      <c r="N158" s="217"/>
    </row>
    <row r="159" spans="1:14" ht="21" customHeight="1">
      <c r="A159" s="115"/>
      <c r="B159" s="307" t="s">
        <v>194</v>
      </c>
      <c r="C159" s="308">
        <v>88</v>
      </c>
      <c r="D159" s="309" t="s">
        <v>179</v>
      </c>
      <c r="E159" s="306">
        <v>13.1</v>
      </c>
      <c r="F159" s="186">
        <f>C159*E159</f>
        <v>1152.8</v>
      </c>
      <c r="G159" s="186">
        <v>20</v>
      </c>
      <c r="H159" s="186">
        <f>C159*G159</f>
        <v>1760</v>
      </c>
      <c r="I159" s="186">
        <f>F159+H159</f>
        <v>2912.8</v>
      </c>
      <c r="J159" s="226"/>
      <c r="K159" s="222"/>
      <c r="L159" s="217"/>
      <c r="M159" s="217"/>
      <c r="N159" s="217"/>
    </row>
    <row r="160" spans="1:14" ht="21" customHeight="1">
      <c r="A160" s="115"/>
      <c r="B160" s="41" t="s">
        <v>180</v>
      </c>
      <c r="C160" s="308">
        <v>1</v>
      </c>
      <c r="D160" s="309" t="s">
        <v>86</v>
      </c>
      <c r="E160" s="186">
        <f>(F159)*15%</f>
        <v>172.92</v>
      </c>
      <c r="F160" s="186">
        <f>C160*E160</f>
        <v>172.92</v>
      </c>
      <c r="G160" s="186">
        <v>0</v>
      </c>
      <c r="H160" s="186">
        <f>C160*G160</f>
        <v>0</v>
      </c>
      <c r="I160" s="361">
        <f>F160+H160</f>
        <v>172.92</v>
      </c>
      <c r="J160" s="226"/>
      <c r="K160" s="222"/>
      <c r="L160" s="217"/>
      <c r="M160" s="217"/>
      <c r="N160" s="217"/>
    </row>
    <row r="161" spans="1:15" s="30" customFormat="1" ht="21" customHeight="1" thickBot="1">
      <c r="A161" s="115"/>
      <c r="B161" s="334" t="s">
        <v>234</v>
      </c>
      <c r="C161" s="196"/>
      <c r="D161" s="115"/>
      <c r="E161" s="196"/>
      <c r="F161" s="200"/>
      <c r="G161" s="200"/>
      <c r="H161" s="200"/>
      <c r="I161" s="336">
        <f>SUM(I151:I160)</f>
        <v>8039.52</v>
      </c>
      <c r="J161" s="226"/>
      <c r="K161" s="222"/>
      <c r="L161" s="217"/>
      <c r="M161" s="217"/>
      <c r="N161" s="217"/>
    </row>
    <row r="162" spans="1:15" s="30" customFormat="1" ht="21" customHeight="1">
      <c r="A162" s="212">
        <v>3.3</v>
      </c>
      <c r="B162" s="211" t="s">
        <v>235</v>
      </c>
      <c r="C162" s="196"/>
      <c r="D162" s="115"/>
      <c r="E162" s="196"/>
      <c r="F162" s="200"/>
      <c r="G162" s="200"/>
      <c r="H162" s="200"/>
      <c r="I162" s="219"/>
      <c r="J162" s="226"/>
      <c r="K162" s="222"/>
      <c r="L162" s="217"/>
      <c r="M162" s="217"/>
      <c r="N162" s="217"/>
    </row>
    <row r="163" spans="1:15" s="30" customFormat="1" ht="21" customHeight="1">
      <c r="A163" s="212" t="s">
        <v>236</v>
      </c>
      <c r="B163" s="365" t="s">
        <v>237</v>
      </c>
      <c r="C163" s="366">
        <v>32</v>
      </c>
      <c r="D163" s="107" t="s">
        <v>179</v>
      </c>
      <c r="E163" s="367">
        <v>150</v>
      </c>
      <c r="F163" s="367">
        <f>C163*E163</f>
        <v>4800</v>
      </c>
      <c r="G163" s="367">
        <v>50</v>
      </c>
      <c r="H163" s="194">
        <f>C163*G163</f>
        <v>1600</v>
      </c>
      <c r="I163" s="368">
        <f>F163+H163</f>
        <v>6400</v>
      </c>
      <c r="J163" s="226"/>
      <c r="K163" s="222"/>
      <c r="L163" s="217"/>
      <c r="M163" s="217"/>
      <c r="N163" s="217"/>
    </row>
    <row r="164" spans="1:15" s="30" customFormat="1" ht="21" customHeight="1" thickBot="1">
      <c r="A164" s="115"/>
      <c r="B164" s="334" t="s">
        <v>238</v>
      </c>
      <c r="C164" s="196"/>
      <c r="D164" s="115"/>
      <c r="E164" s="196"/>
      <c r="F164" s="200"/>
      <c r="G164" s="200"/>
      <c r="H164" s="200"/>
      <c r="I164" s="336">
        <f>SUM(I163)</f>
        <v>6400</v>
      </c>
      <c r="J164" s="226"/>
      <c r="K164" s="222"/>
      <c r="L164" s="217"/>
      <c r="M164" s="217"/>
      <c r="N164" s="217"/>
    </row>
    <row r="165" spans="1:15" s="30" customFormat="1" ht="21" customHeight="1">
      <c r="A165" s="212" t="s">
        <v>239</v>
      </c>
      <c r="B165" s="322" t="s">
        <v>240</v>
      </c>
      <c r="C165" s="317"/>
      <c r="D165" s="318"/>
      <c r="E165" s="319"/>
      <c r="F165" s="319"/>
      <c r="G165" s="319"/>
      <c r="H165" s="320"/>
      <c r="I165" s="321"/>
      <c r="J165" s="226"/>
      <c r="K165" s="222"/>
      <c r="L165" s="217"/>
      <c r="M165" s="217"/>
      <c r="N165" s="217"/>
    </row>
    <row r="166" spans="1:15" s="30" customFormat="1" ht="21" customHeight="1">
      <c r="A166" s="115"/>
      <c r="B166" s="294" t="s">
        <v>241</v>
      </c>
      <c r="C166" s="317">
        <v>4</v>
      </c>
      <c r="D166" s="184" t="s">
        <v>107</v>
      </c>
      <c r="E166" s="186">
        <v>2400</v>
      </c>
      <c r="F166" s="186">
        <f>C166*E166</f>
        <v>9600</v>
      </c>
      <c r="G166" s="186">
        <v>500</v>
      </c>
      <c r="H166" s="186">
        <f>C166*G166</f>
        <v>2000</v>
      </c>
      <c r="I166" s="186">
        <f>F166+H166</f>
        <v>11600</v>
      </c>
      <c r="J166" s="226"/>
      <c r="K166" s="222"/>
      <c r="L166" s="217"/>
      <c r="M166" s="217"/>
      <c r="N166" s="217"/>
    </row>
    <row r="167" spans="1:15" s="30" customFormat="1" ht="21" customHeight="1">
      <c r="A167" s="115"/>
      <c r="B167" s="294" t="s">
        <v>242</v>
      </c>
      <c r="C167" s="317">
        <v>1</v>
      </c>
      <c r="D167" s="184" t="s">
        <v>107</v>
      </c>
      <c r="E167" s="186">
        <v>1080</v>
      </c>
      <c r="F167" s="186">
        <f>C167*E167</f>
        <v>1080</v>
      </c>
      <c r="G167" s="186">
        <v>500</v>
      </c>
      <c r="H167" s="186">
        <f>C167*G167</f>
        <v>500</v>
      </c>
      <c r="I167" s="186">
        <f>F167+H167</f>
        <v>1580</v>
      </c>
      <c r="J167" s="226"/>
      <c r="K167" s="222"/>
      <c r="L167" s="217"/>
      <c r="M167" s="217"/>
      <c r="N167" s="217"/>
    </row>
    <row r="168" spans="1:15" s="30" customFormat="1" ht="21" customHeight="1">
      <c r="A168" s="115"/>
      <c r="B168" s="294" t="s">
        <v>243</v>
      </c>
      <c r="C168" s="317">
        <v>1</v>
      </c>
      <c r="D168" s="318" t="s">
        <v>107</v>
      </c>
      <c r="E168" s="186">
        <v>2000</v>
      </c>
      <c r="F168" s="186">
        <f>C168*E168</f>
        <v>2000</v>
      </c>
      <c r="G168" s="186">
        <v>0</v>
      </c>
      <c r="H168" s="186">
        <f>C168*G168</f>
        <v>0</v>
      </c>
      <c r="I168" s="186">
        <f>F168+H168</f>
        <v>2000</v>
      </c>
      <c r="J168" s="226"/>
      <c r="K168" s="222"/>
      <c r="L168" s="217"/>
      <c r="M168" s="217"/>
      <c r="N168" s="217"/>
    </row>
    <row r="169" spans="1:15" s="30" customFormat="1" ht="21" customHeight="1">
      <c r="A169" s="338"/>
      <c r="B169" s="374"/>
      <c r="C169" s="401"/>
      <c r="D169" s="402"/>
      <c r="E169" s="384"/>
      <c r="F169" s="384"/>
      <c r="G169" s="384"/>
      <c r="H169" s="384"/>
      <c r="I169" s="384"/>
      <c r="J169" s="395"/>
      <c r="K169" s="222"/>
      <c r="L169" s="217"/>
      <c r="M169" s="217"/>
      <c r="N169" s="217"/>
    </row>
    <row r="170" spans="1:15" s="30" customFormat="1" ht="21" customHeight="1">
      <c r="A170" s="314"/>
      <c r="B170" s="249" t="s">
        <v>181</v>
      </c>
      <c r="C170" s="399"/>
      <c r="D170" s="400"/>
      <c r="E170" s="296"/>
      <c r="F170" s="296"/>
      <c r="G170" s="296"/>
      <c r="H170" s="296"/>
      <c r="I170" s="296"/>
      <c r="J170" s="359"/>
      <c r="K170" s="222"/>
      <c r="L170" s="217"/>
      <c r="M170" s="217"/>
      <c r="N170" s="217"/>
    </row>
    <row r="171" spans="1:15" s="30" customFormat="1" ht="21" customHeight="1">
      <c r="A171" s="115"/>
      <c r="B171" s="307" t="s">
        <v>194</v>
      </c>
      <c r="C171" s="308">
        <v>24</v>
      </c>
      <c r="D171" s="309" t="s">
        <v>179</v>
      </c>
      <c r="E171" s="306">
        <v>13.1</v>
      </c>
      <c r="F171" s="186">
        <f>C171*E171</f>
        <v>314.39999999999998</v>
      </c>
      <c r="G171" s="186">
        <v>20</v>
      </c>
      <c r="H171" s="186">
        <f>C171*G171</f>
        <v>480</v>
      </c>
      <c r="I171" s="186">
        <f>F171+H171</f>
        <v>794.4</v>
      </c>
      <c r="J171" s="226"/>
      <c r="K171" s="222"/>
      <c r="L171" s="217"/>
      <c r="M171" s="217"/>
      <c r="N171" s="217"/>
    </row>
    <row r="172" spans="1:15" s="30" customFormat="1" ht="21" customHeight="1">
      <c r="A172" s="115"/>
      <c r="B172" s="41" t="s">
        <v>180</v>
      </c>
      <c r="C172" s="308">
        <v>1</v>
      </c>
      <c r="D172" s="309" t="s">
        <v>86</v>
      </c>
      <c r="E172" s="186">
        <f>(F171)*15%</f>
        <v>47.16</v>
      </c>
      <c r="F172" s="186">
        <f>C172*E172</f>
        <v>47.16</v>
      </c>
      <c r="G172" s="186">
        <v>0</v>
      </c>
      <c r="H172" s="186">
        <f>C172*G172</f>
        <v>0</v>
      </c>
      <c r="I172" s="361">
        <f>F172+H172</f>
        <v>47.16</v>
      </c>
      <c r="J172" s="226"/>
      <c r="K172" s="222"/>
      <c r="L172" s="217"/>
      <c r="M172" s="217"/>
      <c r="N172" s="217"/>
    </row>
    <row r="173" spans="1:15" s="30" customFormat="1" ht="21" customHeight="1" thickBot="1">
      <c r="A173" s="115"/>
      <c r="B173" s="334" t="s">
        <v>244</v>
      </c>
      <c r="C173" s="308"/>
      <c r="D173" s="309"/>
      <c r="E173" s="186"/>
      <c r="F173" s="186"/>
      <c r="G173" s="186"/>
      <c r="H173" s="186"/>
      <c r="I173" s="336">
        <f>SUM(I166:I172)</f>
        <v>16021.56</v>
      </c>
      <c r="J173" s="226"/>
      <c r="K173" s="222"/>
      <c r="L173" s="217"/>
      <c r="M173" s="217"/>
      <c r="N173" s="217"/>
    </row>
    <row r="174" spans="1:15" s="30" customFormat="1" ht="21" customHeight="1">
      <c r="A174" s="212">
        <v>3.4</v>
      </c>
      <c r="B174" s="211" t="s">
        <v>139</v>
      </c>
      <c r="C174" s="308"/>
      <c r="D174" s="309"/>
      <c r="E174" s="186"/>
      <c r="F174" s="186"/>
      <c r="G174" s="186"/>
      <c r="H174" s="186"/>
      <c r="I174" s="219"/>
      <c r="J174" s="226"/>
      <c r="K174" s="222"/>
      <c r="L174" s="217"/>
      <c r="M174" s="217"/>
      <c r="N174" s="217"/>
    </row>
    <row r="175" spans="1:15" s="30" customFormat="1" ht="21" customHeight="1">
      <c r="A175" s="115"/>
      <c r="B175" s="180" t="s">
        <v>245</v>
      </c>
      <c r="C175" s="308">
        <v>1</v>
      </c>
      <c r="D175" s="309" t="s">
        <v>86</v>
      </c>
      <c r="E175" s="186">
        <v>0</v>
      </c>
      <c r="F175" s="186">
        <f>C175*E175</f>
        <v>0</v>
      </c>
      <c r="G175" s="186">
        <v>30000</v>
      </c>
      <c r="H175" s="186">
        <f>C175*G175</f>
        <v>30000</v>
      </c>
      <c r="I175" s="186">
        <f>F175+H175</f>
        <v>30000</v>
      </c>
      <c r="J175" s="226"/>
      <c r="K175" s="222"/>
      <c r="L175" s="217"/>
      <c r="M175" s="217"/>
      <c r="N175" s="217"/>
    </row>
    <row r="176" spans="1:15" s="35" customFormat="1" ht="21" customHeight="1">
      <c r="A176" s="212"/>
      <c r="B176" s="180" t="s">
        <v>246</v>
      </c>
      <c r="C176" s="308">
        <v>1</v>
      </c>
      <c r="D176" s="309" t="s">
        <v>86</v>
      </c>
      <c r="E176" s="186">
        <v>0</v>
      </c>
      <c r="F176" s="186">
        <f>C176*E176</f>
        <v>0</v>
      </c>
      <c r="G176" s="186">
        <v>20000</v>
      </c>
      <c r="H176" s="186">
        <f>C176*G176</f>
        <v>20000</v>
      </c>
      <c r="I176" s="361">
        <f>F176+H176</f>
        <v>20000</v>
      </c>
      <c r="J176" s="226"/>
      <c r="K176" s="222"/>
      <c r="L176" s="222"/>
      <c r="M176" s="220"/>
      <c r="N176" s="220"/>
      <c r="O176" s="220"/>
    </row>
    <row r="177" spans="1:15" ht="21" customHeight="1" thickBot="1">
      <c r="A177" s="115"/>
      <c r="B177" s="334" t="s">
        <v>152</v>
      </c>
      <c r="C177" s="196"/>
      <c r="D177" s="115"/>
      <c r="E177" s="196"/>
      <c r="F177" s="196"/>
      <c r="G177" s="196"/>
      <c r="H177" s="196"/>
      <c r="I177" s="336">
        <f>SUM(I175:I176)</f>
        <v>50000</v>
      </c>
      <c r="J177" s="226"/>
      <c r="K177" s="222"/>
      <c r="L177" s="217"/>
      <c r="M177" s="217"/>
      <c r="N177" s="217"/>
      <c r="O177" s="30"/>
    </row>
    <row r="178" spans="1:15" ht="21" customHeight="1">
      <c r="A178" s="115"/>
      <c r="B178" s="211"/>
      <c r="C178" s="196"/>
      <c r="D178" s="115"/>
      <c r="E178" s="196"/>
      <c r="F178" s="196"/>
      <c r="G178" s="196"/>
      <c r="H178" s="196"/>
      <c r="I178" s="305"/>
      <c r="J178" s="226"/>
      <c r="K178" s="222"/>
      <c r="L178" s="217"/>
      <c r="M178" s="217"/>
      <c r="N178" s="217"/>
      <c r="O178" s="30"/>
    </row>
    <row r="179" spans="1:15" s="35" customFormat="1" ht="21" customHeight="1" thickBot="1">
      <c r="A179" s="212"/>
      <c r="B179" s="334" t="s">
        <v>247</v>
      </c>
      <c r="C179" s="200"/>
      <c r="D179" s="212"/>
      <c r="E179" s="200"/>
      <c r="F179" s="200"/>
      <c r="G179" s="200"/>
      <c r="H179" s="200"/>
      <c r="I179" s="344">
        <f>I72+I89+I105+I117+I126+I136+I148+I161+I164+I173+I177</f>
        <v>367876.74950000003</v>
      </c>
      <c r="J179" s="226"/>
      <c r="K179" s="222"/>
      <c r="L179" s="220"/>
      <c r="M179" s="220"/>
      <c r="N179" s="220"/>
    </row>
    <row r="180" spans="1:15" s="35" customFormat="1" ht="21" customHeight="1">
      <c r="A180" s="212"/>
      <c r="B180" s="180"/>
      <c r="C180" s="200"/>
      <c r="D180" s="212"/>
      <c r="E180" s="200"/>
      <c r="F180" s="200"/>
      <c r="G180" s="200"/>
      <c r="H180" s="200"/>
      <c r="I180" s="219"/>
      <c r="J180" s="226"/>
      <c r="K180" s="222"/>
      <c r="L180" s="222"/>
      <c r="M180" s="220"/>
      <c r="N180" s="220"/>
      <c r="O180" s="220"/>
    </row>
    <row r="181" spans="1:15" s="35" customFormat="1" ht="21" customHeight="1">
      <c r="A181" s="345"/>
      <c r="B181" s="346"/>
      <c r="C181" s="347"/>
      <c r="D181" s="345"/>
      <c r="E181" s="347"/>
      <c r="F181" s="347"/>
      <c r="G181" s="347"/>
      <c r="H181" s="347"/>
      <c r="I181" s="202"/>
      <c r="J181" s="372"/>
      <c r="K181" s="222"/>
      <c r="L181" s="222"/>
      <c r="M181" s="220"/>
      <c r="N181" s="220"/>
      <c r="O181" s="220"/>
    </row>
    <row r="182" spans="1:15" s="35" customFormat="1" ht="21" customHeight="1">
      <c r="A182" s="345"/>
      <c r="B182" s="346"/>
      <c r="C182" s="347"/>
      <c r="D182" s="345"/>
      <c r="E182" s="347"/>
      <c r="F182" s="347"/>
      <c r="G182" s="347"/>
      <c r="H182" s="347"/>
      <c r="I182" s="202"/>
      <c r="J182" s="372"/>
      <c r="K182" s="222"/>
      <c r="L182" s="222"/>
      <c r="M182" s="220"/>
      <c r="N182" s="220"/>
      <c r="O182" s="220"/>
    </row>
    <row r="183" spans="1:15" s="35" customFormat="1" ht="21" customHeight="1">
      <c r="A183" s="345"/>
      <c r="B183" s="346"/>
      <c r="C183" s="347"/>
      <c r="D183" s="345"/>
      <c r="E183" s="347"/>
      <c r="F183" s="347"/>
      <c r="G183" s="347"/>
      <c r="H183" s="347"/>
      <c r="I183" s="202"/>
      <c r="J183" s="372"/>
      <c r="K183" s="222"/>
      <c r="L183" s="222"/>
      <c r="M183" s="220"/>
      <c r="N183" s="220"/>
      <c r="O183" s="220"/>
    </row>
    <row r="184" spans="1:15" s="35" customFormat="1" ht="21" customHeight="1">
      <c r="A184" s="345"/>
      <c r="B184" s="346"/>
      <c r="C184" s="347"/>
      <c r="D184" s="345"/>
      <c r="E184" s="347"/>
      <c r="F184" s="347"/>
      <c r="G184" s="347"/>
      <c r="H184" s="347"/>
      <c r="I184" s="202"/>
      <c r="J184" s="372"/>
      <c r="K184" s="222"/>
      <c r="L184" s="222"/>
      <c r="M184" s="220"/>
      <c r="N184" s="220"/>
      <c r="O184" s="220"/>
    </row>
    <row r="185" spans="1:15" s="35" customFormat="1" ht="21" customHeight="1">
      <c r="A185" s="345"/>
      <c r="B185" s="346"/>
      <c r="C185" s="347"/>
      <c r="D185" s="345"/>
      <c r="E185" s="347"/>
      <c r="F185" s="347"/>
      <c r="G185" s="347"/>
      <c r="H185" s="347"/>
      <c r="I185" s="202"/>
      <c r="J185" s="372"/>
      <c r="K185" s="222"/>
      <c r="L185" s="222"/>
      <c r="M185" s="220"/>
      <c r="N185" s="220"/>
      <c r="O185" s="220"/>
    </row>
    <row r="186" spans="1:15" s="35" customFormat="1" ht="21" customHeight="1">
      <c r="A186" s="345"/>
      <c r="B186" s="346"/>
      <c r="C186" s="347"/>
      <c r="D186" s="345"/>
      <c r="E186" s="347"/>
      <c r="F186" s="347"/>
      <c r="G186" s="347"/>
      <c r="H186" s="347"/>
      <c r="I186" s="202"/>
      <c r="J186" s="372"/>
      <c r="K186" s="222"/>
      <c r="L186" s="222"/>
      <c r="M186" s="220"/>
      <c r="N186" s="220"/>
      <c r="O186" s="220"/>
    </row>
    <row r="187" spans="1:15" s="35" customFormat="1" ht="21" customHeight="1">
      <c r="A187" s="369"/>
      <c r="B187" s="370"/>
      <c r="C187" s="347"/>
      <c r="D187" s="345"/>
      <c r="E187" s="371"/>
      <c r="F187" s="347"/>
      <c r="G187" s="347"/>
      <c r="H187" s="347"/>
      <c r="I187" s="348"/>
      <c r="J187" s="372"/>
      <c r="K187" s="222"/>
      <c r="L187" s="222"/>
      <c r="M187" s="220"/>
      <c r="N187" s="220"/>
      <c r="O187" s="220"/>
    </row>
    <row r="188" spans="1:15" s="35" customFormat="1" ht="21" customHeight="1" thickBot="1">
      <c r="A188" s="373"/>
      <c r="B188" s="351" t="s">
        <v>248</v>
      </c>
      <c r="C188" s="352"/>
      <c r="D188" s="350"/>
      <c r="E188" s="353"/>
      <c r="F188" s="352"/>
      <c r="G188" s="352"/>
      <c r="H188" s="352"/>
      <c r="I188" s="336">
        <f>I61+I179</f>
        <v>615126.64950000006</v>
      </c>
      <c r="J188" s="354"/>
      <c r="K188" s="222"/>
      <c r="L188" s="222"/>
      <c r="M188" s="220"/>
      <c r="N188" s="220"/>
      <c r="O188" s="220"/>
    </row>
    <row r="189" spans="1:15" s="35" customFormat="1" ht="21" customHeight="1">
      <c r="A189" s="218"/>
      <c r="B189" s="211"/>
      <c r="C189" s="200"/>
      <c r="D189" s="212"/>
      <c r="E189" s="264"/>
      <c r="F189" s="200"/>
      <c r="G189" s="200"/>
      <c r="H189" s="200"/>
      <c r="I189" s="219"/>
      <c r="J189" s="226"/>
      <c r="K189" s="222"/>
      <c r="L189" s="222"/>
      <c r="M189" s="220"/>
      <c r="N189" s="220"/>
      <c r="O189" s="220"/>
    </row>
  </sheetData>
  <mergeCells count="9">
    <mergeCell ref="A1:J1"/>
    <mergeCell ref="G7:J7"/>
    <mergeCell ref="B8:B9"/>
    <mergeCell ref="C8:C9"/>
    <mergeCell ref="D8:D9"/>
    <mergeCell ref="E8:F8"/>
    <mergeCell ref="G8:H8"/>
    <mergeCell ref="J8:J9"/>
    <mergeCell ref="A8:A9"/>
  </mergeCells>
  <phoneticPr fontId="29" type="noConversion"/>
  <printOptions horizontalCentered="1"/>
  <pageMargins left="0.35433070866141736" right="0.15748031496062992" top="0.43307086614173229" bottom="0.43307086614173229" header="0.15748031496062992" footer="0.19685039370078741"/>
  <pageSetup paperSize="9" scale="92" firstPageNumber="2" orientation="landscape" useFirstPageNumber="1" r:id="rId1"/>
  <headerFooter alignWithMargins="0">
    <oddHeader xml:space="preserve">&amp;R&amp;"TH SarabunPSK,ธรรมดา"&amp;12แบบ ปร.4 แผ่นที่ &amp;P/12 
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autoPageBreaks="0"/>
  </sheetPr>
  <dimension ref="A1:S47"/>
  <sheetViews>
    <sheetView showGridLines="0" view="pageBreakPreview" topLeftCell="A24" zoomScaleNormal="85" zoomScaleSheetLayoutView="100" workbookViewId="0">
      <selection activeCell="G42" sqref="G42"/>
    </sheetView>
  </sheetViews>
  <sheetFormatPr defaultRowHeight="21" customHeight="1"/>
  <cols>
    <col min="1" max="1" width="8" style="34" customWidth="1"/>
    <col min="2" max="2" width="56" style="30" customWidth="1"/>
    <col min="3" max="3" width="9.85546875" style="238" customWidth="1"/>
    <col min="4" max="4" width="7.7109375" style="31" customWidth="1"/>
    <col min="5" max="5" width="14" style="238" customWidth="1"/>
    <col min="6" max="6" width="16" style="30" customWidth="1"/>
    <col min="7" max="7" width="14.140625" style="238" customWidth="1"/>
    <col min="8" max="8" width="17.140625" style="30" customWidth="1"/>
    <col min="9" max="9" width="17.28515625" style="35" customWidth="1"/>
    <col min="10" max="10" width="8.140625" style="263" bestFit="1" customWidth="1"/>
    <col min="11" max="11" width="13.5703125" style="30" bestFit="1" customWidth="1"/>
    <col min="12" max="16384" width="9.140625" style="30"/>
  </cols>
  <sheetData>
    <row r="1" spans="1:19" ht="27.95" customHeight="1">
      <c r="A1" s="508" t="s">
        <v>77</v>
      </c>
      <c r="B1" s="508"/>
      <c r="C1" s="508"/>
      <c r="D1" s="508"/>
      <c r="E1" s="508"/>
      <c r="F1" s="508"/>
      <c r="G1" s="508"/>
      <c r="H1" s="508"/>
      <c r="I1" s="508"/>
      <c r="J1" s="508"/>
      <c r="L1" s="31"/>
      <c r="M1" s="31"/>
      <c r="N1" s="31"/>
      <c r="O1" s="32"/>
      <c r="P1" s="31"/>
      <c r="Q1" s="31"/>
      <c r="R1" s="32"/>
      <c r="S1" s="31"/>
    </row>
    <row r="2" spans="1:19" ht="21" customHeight="1">
      <c r="A2" s="171" t="s">
        <v>78</v>
      </c>
      <c r="B2" s="172"/>
      <c r="C2" s="227"/>
      <c r="D2" s="172"/>
      <c r="E2" s="227"/>
      <c r="F2" s="172"/>
      <c r="G2" s="227"/>
      <c r="H2" s="172"/>
      <c r="I2" s="172"/>
      <c r="J2" s="257"/>
      <c r="K2" s="217"/>
      <c r="L2" s="217"/>
      <c r="M2" s="217"/>
      <c r="N2" s="217"/>
    </row>
    <row r="3" spans="1:19" ht="21" customHeight="1">
      <c r="A3" s="173" t="s">
        <v>20</v>
      </c>
      <c r="B3" s="174"/>
      <c r="C3" s="228"/>
      <c r="D3" s="174"/>
      <c r="E3" s="228"/>
      <c r="F3" s="174"/>
      <c r="G3" s="228"/>
      <c r="H3" s="174"/>
      <c r="I3" s="269"/>
      <c r="J3" s="258"/>
      <c r="K3" s="217"/>
      <c r="L3" s="217"/>
      <c r="M3" s="217"/>
      <c r="N3" s="217"/>
    </row>
    <row r="4" spans="1:19" ht="21" customHeight="1">
      <c r="A4" s="175" t="str">
        <f>ปร.6!A4</f>
        <v>สถานที่ก่อสร้าง    สำนักงาน ธ.ก.ส. สาขาย่อยกัลยาณิวัฒนา จังหวัดเชียงใหม่</v>
      </c>
      <c r="B4" s="174"/>
      <c r="C4" s="228"/>
      <c r="D4" s="174"/>
      <c r="E4" s="242"/>
      <c r="F4" s="173" t="s">
        <v>80</v>
      </c>
      <c r="G4" s="228" t="s">
        <v>23</v>
      </c>
      <c r="H4" s="174"/>
      <c r="I4" s="269"/>
      <c r="J4" s="258"/>
      <c r="K4" s="217"/>
      <c r="L4" s="217"/>
      <c r="M4" s="217"/>
      <c r="N4" s="217"/>
    </row>
    <row r="5" spans="1:19" ht="21" customHeight="1">
      <c r="A5" s="173" t="s">
        <v>24</v>
      </c>
      <c r="B5" s="174"/>
      <c r="C5" s="228"/>
      <c r="D5" s="174"/>
      <c r="E5" s="228"/>
      <c r="F5" s="174"/>
      <c r="G5" s="228"/>
      <c r="H5" s="174"/>
      <c r="I5" s="174"/>
      <c r="J5" s="258"/>
      <c r="K5" s="229"/>
      <c r="L5" s="217"/>
      <c r="M5" s="217"/>
      <c r="N5" s="217"/>
    </row>
    <row r="6" spans="1:19" ht="21" customHeight="1">
      <c r="A6" s="173" t="str">
        <f>รวม!A6</f>
        <v>คำนวณราคากลางโดย คณะกรรมการกำหนดราคากลางตามคำสั่งที่ 6237/2567  ลว. 13  พฤษภาคม  2567</v>
      </c>
      <c r="B6" s="174"/>
      <c r="C6" s="228"/>
      <c r="D6" s="174"/>
      <c r="E6" s="242"/>
      <c r="F6" s="173" t="s">
        <v>81</v>
      </c>
      <c r="G6" s="518" t="str">
        <f>+ปร.6!C8</f>
        <v xml:space="preserve"> 13  พฤษภาคม  2567</v>
      </c>
      <c r="H6" s="518"/>
      <c r="I6" s="174"/>
      <c r="J6" s="258"/>
      <c r="K6" s="217"/>
      <c r="L6" s="217"/>
      <c r="M6" s="217"/>
      <c r="N6" s="217"/>
    </row>
    <row r="7" spans="1:19" ht="21" customHeight="1">
      <c r="A7" s="42"/>
      <c r="B7" s="14"/>
      <c r="C7" s="230"/>
      <c r="D7" s="198"/>
      <c r="E7" s="230"/>
      <c r="F7" s="14"/>
      <c r="G7" s="509" t="s">
        <v>27</v>
      </c>
      <c r="H7" s="509"/>
      <c r="I7" s="509"/>
      <c r="J7" s="509"/>
      <c r="K7" s="217"/>
      <c r="L7" s="229"/>
      <c r="M7" s="217"/>
      <c r="N7" s="217"/>
    </row>
    <row r="8" spans="1:19" ht="21" customHeight="1">
      <c r="A8" s="510" t="s">
        <v>28</v>
      </c>
      <c r="B8" s="510" t="s">
        <v>29</v>
      </c>
      <c r="C8" s="516" t="s">
        <v>82</v>
      </c>
      <c r="D8" s="510" t="s">
        <v>83</v>
      </c>
      <c r="E8" s="512" t="s">
        <v>84</v>
      </c>
      <c r="F8" s="513"/>
      <c r="G8" s="512" t="s">
        <v>85</v>
      </c>
      <c r="H8" s="513"/>
      <c r="I8" s="169" t="s">
        <v>86</v>
      </c>
      <c r="J8" s="510" t="s">
        <v>31</v>
      </c>
      <c r="K8" s="217"/>
      <c r="L8" s="217"/>
      <c r="M8" s="217"/>
      <c r="N8" s="217"/>
    </row>
    <row r="9" spans="1:19" ht="21" customHeight="1">
      <c r="A9" s="515"/>
      <c r="B9" s="515"/>
      <c r="C9" s="517"/>
      <c r="D9" s="515"/>
      <c r="E9" s="232" t="s">
        <v>87</v>
      </c>
      <c r="F9" s="231" t="s">
        <v>88</v>
      </c>
      <c r="G9" s="232" t="s">
        <v>87</v>
      </c>
      <c r="H9" s="231" t="s">
        <v>88</v>
      </c>
      <c r="I9" s="233" t="s">
        <v>89</v>
      </c>
      <c r="J9" s="511"/>
      <c r="K9" s="217"/>
      <c r="L9" s="217"/>
      <c r="M9" s="217"/>
      <c r="N9" s="217"/>
    </row>
    <row r="10" spans="1:19" ht="21" customHeight="1">
      <c r="A10" s="182"/>
      <c r="B10" s="234" t="s">
        <v>90</v>
      </c>
      <c r="C10" s="213"/>
      <c r="D10" s="182"/>
      <c r="E10" s="191"/>
      <c r="F10" s="191"/>
      <c r="G10" s="191"/>
      <c r="H10" s="235"/>
      <c r="I10" s="191"/>
      <c r="J10" s="259"/>
      <c r="K10" s="256"/>
      <c r="L10" s="217"/>
      <c r="M10" s="217"/>
      <c r="N10" s="217"/>
    </row>
    <row r="11" spans="1:19" ht="21" customHeight="1">
      <c r="A11" s="187"/>
      <c r="B11" s="236" t="s">
        <v>91</v>
      </c>
      <c r="C11" s="214"/>
      <c r="D11" s="187"/>
      <c r="E11" s="188"/>
      <c r="F11" s="188"/>
      <c r="G11" s="188"/>
      <c r="H11" s="216"/>
      <c r="I11" s="188"/>
      <c r="J11" s="260"/>
      <c r="K11" s="256"/>
      <c r="L11" s="217"/>
      <c r="M11" s="217"/>
      <c r="N11" s="217"/>
    </row>
    <row r="12" spans="1:19" ht="21" customHeight="1">
      <c r="A12" s="237"/>
      <c r="B12" s="236" t="s">
        <v>249</v>
      </c>
      <c r="C12" s="214"/>
      <c r="D12" s="187"/>
      <c r="E12" s="188"/>
      <c r="F12" s="188"/>
      <c r="G12" s="188"/>
      <c r="H12" s="216"/>
      <c r="I12" s="188"/>
      <c r="J12" s="260"/>
      <c r="K12" s="256"/>
      <c r="L12" s="217"/>
      <c r="M12" s="217"/>
      <c r="N12" s="217"/>
    </row>
    <row r="13" spans="1:19" s="35" customFormat="1" ht="21" customHeight="1">
      <c r="A13" s="212" t="s">
        <v>250</v>
      </c>
      <c r="B13" s="211" t="s">
        <v>249</v>
      </c>
      <c r="C13" s="200"/>
      <c r="D13" s="212"/>
      <c r="E13" s="200"/>
      <c r="F13" s="200"/>
      <c r="G13" s="200"/>
      <c r="H13" s="200"/>
      <c r="I13" s="219"/>
      <c r="J13" s="261"/>
      <c r="K13" s="291"/>
      <c r="L13" s="220"/>
      <c r="M13" s="220"/>
      <c r="N13" s="220"/>
    </row>
    <row r="14" spans="1:19" s="35" customFormat="1" ht="21" customHeight="1">
      <c r="A14" s="212">
        <v>1</v>
      </c>
      <c r="B14" s="211" t="s">
        <v>105</v>
      </c>
      <c r="C14" s="200"/>
      <c r="D14" s="212"/>
      <c r="E14" s="200"/>
      <c r="F14" s="200"/>
      <c r="G14" s="200"/>
      <c r="H14" s="200"/>
      <c r="I14" s="219"/>
      <c r="J14" s="261"/>
      <c r="K14" s="222"/>
      <c r="L14" s="220"/>
      <c r="M14" s="220"/>
      <c r="N14" s="220"/>
    </row>
    <row r="15" spans="1:19" s="290" customFormat="1" ht="21" customHeight="1">
      <c r="A15" s="115"/>
      <c r="B15" s="180" t="s">
        <v>251</v>
      </c>
      <c r="C15" s="196">
        <v>2.7</v>
      </c>
      <c r="D15" s="115" t="s">
        <v>110</v>
      </c>
      <c r="E15" s="196">
        <v>0</v>
      </c>
      <c r="F15" s="196">
        <f>+C15*E15</f>
        <v>0</v>
      </c>
      <c r="G15" s="196">
        <v>200</v>
      </c>
      <c r="H15" s="196">
        <f>+C15*G15</f>
        <v>540</v>
      </c>
      <c r="I15" s="335">
        <f>+F15+H15</f>
        <v>540</v>
      </c>
      <c r="J15" s="289"/>
    </row>
    <row r="16" spans="1:19" s="35" customFormat="1" ht="21" customHeight="1" thickBot="1">
      <c r="A16" s="212"/>
      <c r="B16" s="334" t="s">
        <v>112</v>
      </c>
      <c r="C16" s="200"/>
      <c r="D16" s="212"/>
      <c r="E16" s="200"/>
      <c r="F16" s="241"/>
      <c r="G16" s="241"/>
      <c r="H16" s="241"/>
      <c r="I16" s="336">
        <f>SUM(I15:I15)</f>
        <v>540</v>
      </c>
      <c r="J16" s="262"/>
      <c r="K16" s="222"/>
      <c r="L16" s="220"/>
      <c r="M16" s="220"/>
      <c r="N16" s="220"/>
    </row>
    <row r="17" spans="1:15" s="35" customFormat="1" ht="21" customHeight="1">
      <c r="A17" s="212">
        <v>2</v>
      </c>
      <c r="B17" s="211" t="s">
        <v>114</v>
      </c>
      <c r="C17" s="200"/>
      <c r="D17" s="212"/>
      <c r="E17" s="200"/>
      <c r="F17" s="200"/>
      <c r="G17" s="200"/>
      <c r="H17" s="200"/>
      <c r="I17" s="219"/>
      <c r="J17" s="262"/>
      <c r="K17" s="222"/>
      <c r="L17" s="220"/>
      <c r="M17" s="220"/>
      <c r="N17" s="220"/>
    </row>
    <row r="18" spans="1:15" s="35" customFormat="1" ht="21" customHeight="1">
      <c r="A18" s="212"/>
      <c r="B18" s="180" t="s">
        <v>252</v>
      </c>
      <c r="C18" s="196">
        <v>3.94</v>
      </c>
      <c r="D18" s="115" t="s">
        <v>110</v>
      </c>
      <c r="E18" s="196">
        <v>600</v>
      </c>
      <c r="F18" s="196">
        <f>+C18*E18</f>
        <v>2364</v>
      </c>
      <c r="G18" s="196">
        <v>200</v>
      </c>
      <c r="H18" s="196">
        <f>+C18*G18</f>
        <v>788</v>
      </c>
      <c r="I18" s="335">
        <f>+F18+H18</f>
        <v>3152</v>
      </c>
      <c r="J18" s="262"/>
      <c r="K18" s="222"/>
      <c r="L18" s="220"/>
      <c r="M18" s="220"/>
      <c r="N18" s="220"/>
    </row>
    <row r="19" spans="1:15" ht="21" customHeight="1" thickBot="1">
      <c r="A19" s="212"/>
      <c r="B19" s="334" t="s">
        <v>122</v>
      </c>
      <c r="C19" s="200"/>
      <c r="D19" s="212"/>
      <c r="E19" s="200"/>
      <c r="F19" s="241"/>
      <c r="G19" s="241"/>
      <c r="H19" s="241"/>
      <c r="I19" s="336">
        <f>SUM(I18:I18)</f>
        <v>3152</v>
      </c>
      <c r="J19" s="261"/>
      <c r="K19" s="222"/>
      <c r="L19" s="217"/>
      <c r="M19" s="217"/>
      <c r="N19" s="217"/>
    </row>
    <row r="20" spans="1:15" s="35" customFormat="1" ht="21" customHeight="1">
      <c r="A20" s="212">
        <v>3</v>
      </c>
      <c r="B20" s="211" t="s">
        <v>253</v>
      </c>
      <c r="C20" s="200"/>
      <c r="D20" s="212"/>
      <c r="E20" s="200"/>
      <c r="F20" s="200"/>
      <c r="G20" s="200"/>
      <c r="H20" s="200"/>
      <c r="I20" s="219"/>
      <c r="J20" s="261"/>
      <c r="K20" s="222"/>
      <c r="L20" s="220"/>
      <c r="M20" s="220"/>
      <c r="N20" s="220"/>
    </row>
    <row r="21" spans="1:15" s="35" customFormat="1" ht="21" customHeight="1">
      <c r="A21" s="212"/>
      <c r="B21" s="180" t="s">
        <v>254</v>
      </c>
      <c r="C21" s="196">
        <v>0.8</v>
      </c>
      <c r="D21" s="115" t="s">
        <v>255</v>
      </c>
      <c r="E21" s="196">
        <v>1934.58</v>
      </c>
      <c r="F21" s="196">
        <f>+C21*E21</f>
        <v>1547.664</v>
      </c>
      <c r="G21" s="196">
        <v>500</v>
      </c>
      <c r="H21" s="196">
        <f>+C21*G21</f>
        <v>400</v>
      </c>
      <c r="I21" s="335">
        <f>+F21+H21</f>
        <v>1947.664</v>
      </c>
      <c r="J21" s="261"/>
      <c r="K21" s="222"/>
      <c r="L21" s="220"/>
      <c r="M21" s="220"/>
      <c r="N21" s="220"/>
    </row>
    <row r="22" spans="1:15" s="35" customFormat="1" ht="21" customHeight="1" thickBot="1">
      <c r="A22" s="212"/>
      <c r="B22" s="334" t="s">
        <v>256</v>
      </c>
      <c r="C22" s="200"/>
      <c r="D22" s="212"/>
      <c r="E22" s="200"/>
      <c r="F22" s="241"/>
      <c r="G22" s="241"/>
      <c r="H22" s="241"/>
      <c r="I22" s="336">
        <f>SUM(I21:I21)</f>
        <v>1947.664</v>
      </c>
      <c r="J22" s="261"/>
      <c r="K22" s="222"/>
      <c r="L22" s="220"/>
      <c r="M22" s="220"/>
      <c r="N22" s="220"/>
    </row>
    <row r="23" spans="1:15" ht="21" customHeight="1">
      <c r="A23" s="212">
        <v>4</v>
      </c>
      <c r="B23" s="211" t="s">
        <v>257</v>
      </c>
      <c r="C23" s="196"/>
      <c r="D23" s="115"/>
      <c r="E23" s="196"/>
      <c r="F23" s="196"/>
      <c r="G23" s="196"/>
      <c r="H23" s="196"/>
      <c r="I23" s="216"/>
      <c r="J23" s="261"/>
      <c r="K23" s="291"/>
      <c r="L23" s="217"/>
      <c r="M23" s="217"/>
      <c r="N23" s="217"/>
    </row>
    <row r="24" spans="1:15" ht="21" customHeight="1">
      <c r="A24" s="212"/>
      <c r="B24" s="180" t="s">
        <v>258</v>
      </c>
      <c r="C24" s="196">
        <v>2</v>
      </c>
      <c r="D24" s="115" t="s">
        <v>107</v>
      </c>
      <c r="E24" s="196">
        <v>3500</v>
      </c>
      <c r="F24" s="196">
        <f>+C24*E24</f>
        <v>7000</v>
      </c>
      <c r="G24" s="196">
        <v>450</v>
      </c>
      <c r="H24" s="196">
        <f>+C24*G24</f>
        <v>900</v>
      </c>
      <c r="I24" s="216">
        <f>+F24+H24</f>
        <v>7900</v>
      </c>
      <c r="J24" s="261"/>
      <c r="K24" s="291"/>
      <c r="L24" s="217"/>
      <c r="M24" s="217"/>
      <c r="N24" s="217"/>
    </row>
    <row r="25" spans="1:15" ht="21" customHeight="1">
      <c r="A25" s="115"/>
      <c r="B25" s="180" t="s">
        <v>259</v>
      </c>
      <c r="C25" s="196">
        <v>2</v>
      </c>
      <c r="D25" s="115" t="s">
        <v>107</v>
      </c>
      <c r="E25" s="196">
        <v>2000</v>
      </c>
      <c r="F25" s="196">
        <f>+C25*E25</f>
        <v>4000</v>
      </c>
      <c r="G25" s="196">
        <v>450</v>
      </c>
      <c r="H25" s="196">
        <f>+C25*G25</f>
        <v>900</v>
      </c>
      <c r="I25" s="216">
        <f>+F25+H25</f>
        <v>4900</v>
      </c>
      <c r="J25" s="261"/>
      <c r="K25" s="291"/>
      <c r="L25" s="217"/>
      <c r="M25" s="217"/>
      <c r="N25" s="217"/>
    </row>
    <row r="26" spans="1:15" ht="21" customHeight="1">
      <c r="A26" s="115"/>
      <c r="B26" s="180" t="s">
        <v>260</v>
      </c>
      <c r="C26" s="196">
        <v>2</v>
      </c>
      <c r="D26" s="115" t="s">
        <v>107</v>
      </c>
      <c r="E26" s="196">
        <v>1200</v>
      </c>
      <c r="F26" s="196">
        <f>+C26*E26</f>
        <v>2400</v>
      </c>
      <c r="G26" s="196">
        <v>100</v>
      </c>
      <c r="H26" s="196">
        <f>+C26*G26</f>
        <v>200</v>
      </c>
      <c r="I26" s="216">
        <f>+F26+H26</f>
        <v>2600</v>
      </c>
      <c r="J26" s="261"/>
      <c r="K26" s="291"/>
      <c r="L26" s="217"/>
      <c r="M26" s="217"/>
      <c r="N26" s="217"/>
    </row>
    <row r="27" spans="1:15" ht="21" customHeight="1">
      <c r="A27" s="115"/>
      <c r="B27" s="180" t="s">
        <v>261</v>
      </c>
      <c r="C27" s="196">
        <v>1</v>
      </c>
      <c r="D27" s="115" t="s">
        <v>107</v>
      </c>
      <c r="E27" s="196">
        <v>500</v>
      </c>
      <c r="F27" s="196">
        <f>+C27*E27</f>
        <v>500</v>
      </c>
      <c r="G27" s="196">
        <v>0</v>
      </c>
      <c r="H27" s="196">
        <f>+C27*G27</f>
        <v>0</v>
      </c>
      <c r="I27" s="335">
        <f>+F27+H27</f>
        <v>500</v>
      </c>
      <c r="J27" s="261"/>
      <c r="K27" s="291"/>
      <c r="L27" s="217"/>
      <c r="M27" s="217"/>
      <c r="N27" s="217"/>
    </row>
    <row r="28" spans="1:15" ht="21" customHeight="1" thickBot="1">
      <c r="A28" s="338"/>
      <c r="B28" s="339" t="s">
        <v>262</v>
      </c>
      <c r="C28" s="340"/>
      <c r="D28" s="341"/>
      <c r="E28" s="340"/>
      <c r="F28" s="342"/>
      <c r="G28" s="342"/>
      <c r="H28" s="342"/>
      <c r="I28" s="336">
        <f>SUM(I24:I27)</f>
        <v>15900</v>
      </c>
      <c r="J28" s="343"/>
      <c r="K28" s="291"/>
      <c r="L28" s="217"/>
      <c r="M28" s="217"/>
      <c r="N28" s="217"/>
    </row>
    <row r="29" spans="1:15" s="35" customFormat="1" ht="21" customHeight="1">
      <c r="A29" s="212">
        <v>5</v>
      </c>
      <c r="B29" s="211" t="s">
        <v>123</v>
      </c>
      <c r="C29" s="200"/>
      <c r="D29" s="212"/>
      <c r="E29" s="200"/>
      <c r="F29" s="241"/>
      <c r="G29" s="241"/>
      <c r="H29" s="241"/>
      <c r="I29" s="219"/>
      <c r="J29" s="261"/>
      <c r="K29" s="291"/>
      <c r="L29" s="220"/>
      <c r="M29" s="220"/>
      <c r="N29" s="220"/>
    </row>
    <row r="30" spans="1:15" s="35" customFormat="1" ht="21" customHeight="1">
      <c r="A30" s="115"/>
      <c r="B30" s="180" t="s">
        <v>263</v>
      </c>
      <c r="C30" s="196">
        <v>1</v>
      </c>
      <c r="D30" s="115" t="s">
        <v>107</v>
      </c>
      <c r="E30" s="196">
        <v>2500</v>
      </c>
      <c r="F30" s="196">
        <f>+C30*E30</f>
        <v>2500</v>
      </c>
      <c r="G30" s="196">
        <v>252</v>
      </c>
      <c r="H30" s="196">
        <f>+C30*G30</f>
        <v>252</v>
      </c>
      <c r="I30" s="335">
        <f>+F30+H30</f>
        <v>2752</v>
      </c>
      <c r="J30" s="261"/>
      <c r="K30" s="222"/>
      <c r="L30" s="220"/>
      <c r="M30" s="220"/>
      <c r="N30" s="220"/>
    </row>
    <row r="31" spans="1:15" s="35" customFormat="1" ht="21" customHeight="1" thickBot="1">
      <c r="A31" s="212"/>
      <c r="B31" s="334" t="s">
        <v>128</v>
      </c>
      <c r="C31" s="200"/>
      <c r="D31" s="212"/>
      <c r="E31" s="200"/>
      <c r="F31" s="200"/>
      <c r="G31" s="200"/>
      <c r="H31" s="200"/>
      <c r="I31" s="336">
        <f>SUM(I30:I30)</f>
        <v>2752</v>
      </c>
      <c r="J31" s="261"/>
      <c r="K31" s="222"/>
      <c r="L31" s="220"/>
      <c r="M31" s="220"/>
      <c r="N31" s="220"/>
    </row>
    <row r="32" spans="1:15" ht="21" customHeight="1">
      <c r="A32" s="212">
        <v>6</v>
      </c>
      <c r="B32" s="211" t="s">
        <v>264</v>
      </c>
      <c r="C32" s="196"/>
      <c r="D32" s="115"/>
      <c r="E32" s="196"/>
      <c r="F32" s="196"/>
      <c r="G32" s="196"/>
      <c r="H32" s="196"/>
      <c r="I32" s="216"/>
      <c r="J32" s="261"/>
      <c r="K32" s="291"/>
      <c r="L32" s="291"/>
      <c r="M32" s="217"/>
      <c r="N32" s="217"/>
      <c r="O32" s="217"/>
    </row>
    <row r="33" spans="1:15" ht="21" customHeight="1">
      <c r="A33" s="115"/>
      <c r="B33" s="180" t="s">
        <v>265</v>
      </c>
      <c r="C33" s="196">
        <v>10</v>
      </c>
      <c r="D33" s="115" t="s">
        <v>179</v>
      </c>
      <c r="E33" s="306">
        <v>13.32</v>
      </c>
      <c r="F33" s="186">
        <f>C33*E33</f>
        <v>133.19999999999999</v>
      </c>
      <c r="G33" s="186">
        <v>30</v>
      </c>
      <c r="H33" s="186">
        <f>C33*G33</f>
        <v>300</v>
      </c>
      <c r="I33" s="216">
        <f>+F33+H33</f>
        <v>433.2</v>
      </c>
      <c r="J33" s="261"/>
      <c r="K33" s="291"/>
      <c r="L33" s="291"/>
      <c r="M33" s="217"/>
      <c r="N33" s="217"/>
      <c r="O33" s="217"/>
    </row>
    <row r="34" spans="1:15" ht="21" customHeight="1">
      <c r="A34" s="115"/>
      <c r="B34" s="180" t="s">
        <v>266</v>
      </c>
      <c r="C34" s="196">
        <v>1</v>
      </c>
      <c r="D34" s="115" t="s">
        <v>86</v>
      </c>
      <c r="E34" s="196">
        <f>F33*50%</f>
        <v>66.599999999999994</v>
      </c>
      <c r="F34" s="196">
        <f t="shared" ref="F34:F42" si="0">+C34*E34</f>
        <v>66.599999999999994</v>
      </c>
      <c r="G34" s="196">
        <f>F34*30/100</f>
        <v>19.979999999999997</v>
      </c>
      <c r="H34" s="196">
        <f t="shared" ref="H34:H42" si="1">+C34*G34</f>
        <v>19.979999999999997</v>
      </c>
      <c r="I34" s="216">
        <f t="shared" ref="I34:I42" si="2">+F34+H34</f>
        <v>86.579999999999984</v>
      </c>
      <c r="J34" s="261"/>
      <c r="K34" s="291"/>
      <c r="L34" s="291"/>
      <c r="M34" s="217"/>
      <c r="N34" s="217"/>
      <c r="O34" s="217"/>
    </row>
    <row r="35" spans="1:15" ht="21" customHeight="1">
      <c r="A35" s="115"/>
      <c r="B35" s="180" t="s">
        <v>267</v>
      </c>
      <c r="C35" s="196">
        <v>8</v>
      </c>
      <c r="D35" s="115" t="s">
        <v>179</v>
      </c>
      <c r="E35" s="196">
        <v>37.85</v>
      </c>
      <c r="F35" s="196">
        <f t="shared" si="0"/>
        <v>302.8</v>
      </c>
      <c r="G35" s="196">
        <v>40</v>
      </c>
      <c r="H35" s="196">
        <f t="shared" si="1"/>
        <v>320</v>
      </c>
      <c r="I35" s="216">
        <f t="shared" si="2"/>
        <v>622.79999999999995</v>
      </c>
      <c r="J35" s="261"/>
      <c r="K35" s="291"/>
      <c r="L35" s="291"/>
      <c r="M35" s="217"/>
      <c r="N35" s="217"/>
      <c r="O35" s="217"/>
    </row>
    <row r="36" spans="1:15" ht="21" customHeight="1">
      <c r="A36" s="115"/>
      <c r="B36" s="180" t="s">
        <v>266</v>
      </c>
      <c r="C36" s="196">
        <v>1</v>
      </c>
      <c r="D36" s="115" t="s">
        <v>86</v>
      </c>
      <c r="E36" s="196">
        <f>F35*50%</f>
        <v>151.4</v>
      </c>
      <c r="F36" s="196">
        <f>+C36*E36</f>
        <v>151.4</v>
      </c>
      <c r="G36" s="196">
        <f>F36*30/100</f>
        <v>45.42</v>
      </c>
      <c r="H36" s="196">
        <f>+C36*G36</f>
        <v>45.42</v>
      </c>
      <c r="I36" s="335">
        <f>+F36+H36</f>
        <v>196.82</v>
      </c>
      <c r="J36" s="261"/>
      <c r="K36" s="291"/>
      <c r="L36" s="291"/>
      <c r="M36" s="217"/>
      <c r="N36" s="217"/>
      <c r="O36" s="217"/>
    </row>
    <row r="37" spans="1:15" ht="21" customHeight="1" thickBot="1">
      <c r="A37" s="115"/>
      <c r="B37" s="334" t="s">
        <v>268</v>
      </c>
      <c r="C37" s="200"/>
      <c r="D37" s="212"/>
      <c r="E37" s="200"/>
      <c r="F37" s="200"/>
      <c r="G37" s="200"/>
      <c r="H37" s="200"/>
      <c r="I37" s="336">
        <f>SUM(I33:I36)</f>
        <v>1339.3999999999999</v>
      </c>
      <c r="J37" s="261"/>
      <c r="K37" s="291"/>
      <c r="L37" s="291"/>
      <c r="M37" s="217"/>
      <c r="N37" s="217"/>
      <c r="O37" s="217"/>
    </row>
    <row r="38" spans="1:15" ht="21" customHeight="1">
      <c r="A38" s="212">
        <v>7</v>
      </c>
      <c r="B38" s="211" t="s">
        <v>139</v>
      </c>
      <c r="C38" s="196"/>
      <c r="D38" s="115"/>
      <c r="E38" s="196"/>
      <c r="F38" s="196"/>
      <c r="G38" s="196"/>
      <c r="H38" s="196"/>
      <c r="I38" s="216"/>
      <c r="J38" s="261"/>
      <c r="K38" s="291"/>
      <c r="L38" s="291"/>
      <c r="M38" s="217"/>
      <c r="N38" s="217"/>
      <c r="O38" s="217"/>
    </row>
    <row r="39" spans="1:15" ht="21" customHeight="1">
      <c r="A39" s="115"/>
      <c r="B39" s="180" t="s">
        <v>269</v>
      </c>
      <c r="C39" s="196">
        <v>1</v>
      </c>
      <c r="D39" s="115" t="s">
        <v>86</v>
      </c>
      <c r="E39" s="196">
        <v>0</v>
      </c>
      <c r="F39" s="196">
        <f t="shared" si="0"/>
        <v>0</v>
      </c>
      <c r="G39" s="196">
        <v>2000</v>
      </c>
      <c r="H39" s="196">
        <f t="shared" si="1"/>
        <v>2000</v>
      </c>
      <c r="I39" s="216">
        <f t="shared" si="2"/>
        <v>2000</v>
      </c>
      <c r="J39" s="261"/>
      <c r="K39" s="291"/>
      <c r="L39" s="291"/>
      <c r="M39" s="217"/>
      <c r="N39" s="217"/>
      <c r="O39" s="217"/>
    </row>
    <row r="40" spans="1:15" ht="21" customHeight="1">
      <c r="A40" s="115"/>
      <c r="B40" s="180" t="s">
        <v>270</v>
      </c>
      <c r="C40" s="196">
        <v>1</v>
      </c>
      <c r="D40" s="115" t="s">
        <v>86</v>
      </c>
      <c r="E40" s="196">
        <v>0</v>
      </c>
      <c r="F40" s="196">
        <f t="shared" si="0"/>
        <v>0</v>
      </c>
      <c r="G40" s="196">
        <v>2000</v>
      </c>
      <c r="H40" s="196">
        <f t="shared" si="1"/>
        <v>2000</v>
      </c>
      <c r="I40" s="216">
        <f t="shared" si="2"/>
        <v>2000</v>
      </c>
      <c r="J40" s="261"/>
      <c r="K40" s="291"/>
      <c r="L40" s="291"/>
      <c r="M40" s="217"/>
      <c r="N40" s="217"/>
      <c r="O40" s="217"/>
    </row>
    <row r="41" spans="1:15" s="35" customFormat="1" ht="21" customHeight="1">
      <c r="A41" s="212"/>
      <c r="B41" s="180" t="s">
        <v>271</v>
      </c>
      <c r="C41" s="196">
        <v>1</v>
      </c>
      <c r="D41" s="115" t="s">
        <v>86</v>
      </c>
      <c r="E41" s="196">
        <v>0</v>
      </c>
      <c r="F41" s="196">
        <f t="shared" si="0"/>
        <v>0</v>
      </c>
      <c r="G41" s="196">
        <v>2000</v>
      </c>
      <c r="H41" s="196">
        <f t="shared" si="1"/>
        <v>2000</v>
      </c>
      <c r="I41" s="216">
        <f t="shared" si="2"/>
        <v>2000</v>
      </c>
      <c r="J41" s="261"/>
      <c r="K41" s="291"/>
      <c r="L41" s="291"/>
      <c r="M41" s="220"/>
      <c r="N41" s="220"/>
      <c r="O41" s="220"/>
    </row>
    <row r="42" spans="1:15" s="35" customFormat="1" ht="21" customHeight="1">
      <c r="A42" s="212"/>
      <c r="B42" s="180" t="s">
        <v>272</v>
      </c>
      <c r="C42" s="196">
        <v>1</v>
      </c>
      <c r="D42" s="115" t="s">
        <v>86</v>
      </c>
      <c r="E42" s="196">
        <v>0</v>
      </c>
      <c r="F42" s="196">
        <f t="shared" si="0"/>
        <v>0</v>
      </c>
      <c r="G42" s="196">
        <v>15000</v>
      </c>
      <c r="H42" s="196">
        <f t="shared" si="1"/>
        <v>15000</v>
      </c>
      <c r="I42" s="335">
        <f t="shared" si="2"/>
        <v>15000</v>
      </c>
      <c r="J42" s="261"/>
      <c r="K42" s="291"/>
      <c r="L42" s="291"/>
      <c r="M42" s="220"/>
      <c r="N42" s="220"/>
      <c r="O42" s="220"/>
    </row>
    <row r="43" spans="1:15" s="35" customFormat="1" ht="21" customHeight="1" thickBot="1">
      <c r="A43" s="212"/>
      <c r="B43" s="334" t="s">
        <v>152</v>
      </c>
      <c r="C43" s="200"/>
      <c r="D43" s="212"/>
      <c r="E43" s="200"/>
      <c r="F43" s="200"/>
      <c r="G43" s="200"/>
      <c r="H43" s="200"/>
      <c r="I43" s="336">
        <f>SUM(I39:I42)</f>
        <v>21000</v>
      </c>
      <c r="J43" s="261"/>
      <c r="K43" s="291"/>
      <c r="L43" s="291"/>
      <c r="M43" s="220"/>
      <c r="N43" s="220"/>
      <c r="O43" s="220"/>
    </row>
    <row r="44" spans="1:15" s="35" customFormat="1" ht="21" customHeight="1">
      <c r="A44" s="345"/>
      <c r="B44" s="355"/>
      <c r="C44" s="347"/>
      <c r="D44" s="345"/>
      <c r="E44" s="347"/>
      <c r="F44" s="347"/>
      <c r="G44" s="347"/>
      <c r="H44" s="347"/>
      <c r="I44" s="356"/>
      <c r="J44" s="349"/>
      <c r="K44" s="291"/>
      <c r="L44" s="291"/>
      <c r="M44" s="220"/>
      <c r="N44" s="220"/>
      <c r="O44" s="220"/>
    </row>
    <row r="45" spans="1:15" s="35" customFormat="1" ht="21" customHeight="1">
      <c r="A45" s="345"/>
      <c r="B45" s="355"/>
      <c r="C45" s="347"/>
      <c r="D45" s="345"/>
      <c r="E45" s="347"/>
      <c r="F45" s="347"/>
      <c r="G45" s="347"/>
      <c r="H45" s="347"/>
      <c r="I45" s="348"/>
      <c r="J45" s="349"/>
      <c r="K45" s="291"/>
      <c r="L45" s="291"/>
      <c r="M45" s="220"/>
      <c r="N45" s="220"/>
      <c r="O45" s="220"/>
    </row>
    <row r="46" spans="1:15" s="35" customFormat="1" ht="21" customHeight="1" thickBot="1">
      <c r="A46" s="350"/>
      <c r="B46" s="351" t="s">
        <v>273</v>
      </c>
      <c r="C46" s="352"/>
      <c r="D46" s="350"/>
      <c r="E46" s="353"/>
      <c r="F46" s="352"/>
      <c r="G46" s="352"/>
      <c r="H46" s="352"/>
      <c r="I46" s="336">
        <f>I16+I19+I22+I28+I31+I37+I43</f>
        <v>46631.063999999998</v>
      </c>
      <c r="J46" s="354"/>
      <c r="K46" s="291"/>
      <c r="L46" s="291"/>
      <c r="M46" s="220"/>
      <c r="N46" s="220"/>
      <c r="O46" s="220"/>
    </row>
    <row r="47" spans="1:15" s="35" customFormat="1" ht="21" customHeight="1">
      <c r="A47" s="212"/>
      <c r="B47" s="211"/>
      <c r="C47" s="200"/>
      <c r="D47" s="212"/>
      <c r="E47" s="264"/>
      <c r="F47" s="200"/>
      <c r="G47" s="200"/>
      <c r="H47" s="200"/>
      <c r="I47" s="219"/>
      <c r="J47" s="226"/>
      <c r="K47" s="291" t="s">
        <v>274</v>
      </c>
      <c r="L47" s="291"/>
      <c r="M47" s="220"/>
      <c r="N47" s="220"/>
      <c r="O47" s="220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6:H6"/>
  </mergeCells>
  <phoneticPr fontId="29" type="noConversion"/>
  <printOptions horizontalCentered="1"/>
  <pageMargins left="0.35433070866141736" right="0.15748031496062992" top="0.43307086614173229" bottom="0.43307086614173229" header="0.15748031496062992" footer="0.19685039370078741"/>
  <pageSetup paperSize="9" scale="94" firstPageNumber="11" orientation="landscape" useFirstPageNumber="1" r:id="rId1"/>
  <headerFooter alignWithMargins="0">
    <oddHeader xml:space="preserve">&amp;R&amp;"TH SarabunPSK,ธรรมดา"&amp;12แบบ ปร.4 แผ่นที่ &amp;P/12  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M33"/>
  <sheetViews>
    <sheetView showGridLines="0" view="pageBreakPreview" zoomScale="85" zoomScaleNormal="85" zoomScaleSheetLayoutView="85" workbookViewId="0">
      <selection activeCell="B31" sqref="B31:F31"/>
    </sheetView>
  </sheetViews>
  <sheetFormatPr defaultRowHeight="24.95" customHeight="1"/>
  <cols>
    <col min="1" max="1" width="6.5703125" style="138" customWidth="1"/>
    <col min="2" max="2" width="15.28515625" style="138" customWidth="1"/>
    <col min="3" max="3" width="23.28515625" style="138" customWidth="1"/>
    <col min="4" max="4" width="17.140625" style="138" customWidth="1"/>
    <col min="5" max="5" width="14.28515625" style="138" customWidth="1"/>
    <col min="6" max="6" width="18" style="138" customWidth="1"/>
    <col min="7" max="7" width="12" style="138" customWidth="1"/>
    <col min="8" max="9" width="9.140625" style="138" customWidth="1"/>
    <col min="10" max="10" width="11.85546875" style="138" bestFit="1" customWidth="1"/>
    <col min="11" max="11" width="12.42578125" style="138" bestFit="1" customWidth="1"/>
    <col min="12" max="16384" width="9.140625" style="138"/>
  </cols>
  <sheetData>
    <row r="1" spans="1:13" ht="24.95" customHeight="1">
      <c r="A1" s="475" t="s">
        <v>275</v>
      </c>
      <c r="B1" s="475"/>
      <c r="C1" s="475"/>
      <c r="D1" s="475"/>
      <c r="E1" s="475"/>
      <c r="F1" s="475"/>
      <c r="G1" s="15" t="s">
        <v>276</v>
      </c>
      <c r="H1" s="137"/>
      <c r="I1" s="137"/>
      <c r="J1" s="137"/>
      <c r="K1" s="137"/>
      <c r="L1" s="137"/>
    </row>
    <row r="3" spans="1:13" ht="24.95" customHeight="1">
      <c r="A3" s="139" t="s">
        <v>20</v>
      </c>
      <c r="B3" s="139"/>
      <c r="C3" s="139"/>
      <c r="D3" s="139"/>
      <c r="E3" s="64"/>
      <c r="F3" s="139"/>
      <c r="G3" s="139"/>
    </row>
    <row r="4" spans="1:13" ht="24.95" customHeight="1">
      <c r="A4" s="66" t="str">
        <f>ปร.6!A4</f>
        <v>สถานที่ก่อสร้าง    สำนักงาน ธ.ก.ส. สาขาย่อยกัลยาณิวัฒนา จังหวัดเชียงใหม่</v>
      </c>
      <c r="B4" s="66"/>
      <c r="C4" s="66"/>
      <c r="D4" s="66"/>
      <c r="E4" s="65"/>
      <c r="F4" s="66"/>
      <c r="G4" s="66"/>
    </row>
    <row r="5" spans="1:13" ht="24.95" customHeight="1">
      <c r="A5" s="66" t="s">
        <v>22</v>
      </c>
      <c r="B5" s="66"/>
      <c r="C5" s="175" t="s">
        <v>23</v>
      </c>
      <c r="D5" s="66"/>
      <c r="E5" s="65"/>
      <c r="F5" s="66"/>
      <c r="G5" s="66"/>
    </row>
    <row r="6" spans="1:13" ht="24.95" customHeight="1">
      <c r="A6" s="66" t="s">
        <v>24</v>
      </c>
      <c r="B6" s="66"/>
      <c r="C6" s="66"/>
      <c r="D6" s="66"/>
      <c r="E6" s="65"/>
      <c r="F6" s="66"/>
      <c r="G6" s="66"/>
    </row>
    <row r="7" spans="1:13" ht="24.95" customHeight="1">
      <c r="A7" s="66" t="s">
        <v>277</v>
      </c>
      <c r="B7" s="66"/>
      <c r="C7" s="66"/>
      <c r="D7" s="66"/>
      <c r="E7" s="65"/>
      <c r="F7" s="65"/>
      <c r="G7" s="65"/>
    </row>
    <row r="8" spans="1:13" ht="24.95" customHeight="1">
      <c r="A8" s="66" t="s">
        <v>26</v>
      </c>
      <c r="B8" s="66"/>
      <c r="C8" s="303" t="str">
        <f>+ปร.6!C8</f>
        <v xml:space="preserve"> 13  พฤษภาคม  2567</v>
      </c>
      <c r="D8" s="66"/>
      <c r="E8" s="67"/>
      <c r="F8" s="66"/>
      <c r="G8" s="66"/>
    </row>
    <row r="9" spans="1:13" ht="24.95" customHeight="1" thickBot="1">
      <c r="A9" s="178"/>
      <c r="B9" s="178"/>
      <c r="C9" s="178"/>
      <c r="D9" s="178"/>
      <c r="E9" s="179"/>
      <c r="F9" s="64"/>
      <c r="G9" s="179" t="s">
        <v>27</v>
      </c>
    </row>
    <row r="10" spans="1:13" ht="24.95" customHeight="1" thickTop="1" thickBot="1">
      <c r="A10" s="68" t="s">
        <v>28</v>
      </c>
      <c r="B10" s="97" t="s">
        <v>29</v>
      </c>
      <c r="C10" s="98"/>
      <c r="D10" s="68" t="s">
        <v>278</v>
      </c>
      <c r="E10" s="99" t="s">
        <v>279</v>
      </c>
      <c r="F10" s="68" t="s">
        <v>30</v>
      </c>
      <c r="G10" s="68" t="s">
        <v>31</v>
      </c>
    </row>
    <row r="11" spans="1:13" ht="24.95" customHeight="1" thickTop="1">
      <c r="A11" s="83"/>
      <c r="B11" s="519" t="s">
        <v>280</v>
      </c>
      <c r="C11" s="520"/>
      <c r="D11" s="83"/>
      <c r="E11" s="100"/>
      <c r="F11" s="83"/>
      <c r="G11" s="83"/>
    </row>
    <row r="12" spans="1:13" ht="24.95" customHeight="1">
      <c r="A12" s="108">
        <v>2</v>
      </c>
      <c r="B12" s="523" t="s">
        <v>281</v>
      </c>
      <c r="C12" s="524"/>
      <c r="D12" s="106">
        <f>+ครุภัณฑ์!I15</f>
        <v>6000</v>
      </c>
      <c r="E12" s="140">
        <v>7.0000000000000007E-2</v>
      </c>
      <c r="F12" s="141">
        <f>D12+(D12*E12)</f>
        <v>6420</v>
      </c>
      <c r="G12" s="69"/>
    </row>
    <row r="13" spans="1:13" ht="24.95" customHeight="1">
      <c r="A13" s="108"/>
      <c r="B13" s="523"/>
      <c r="C13" s="524"/>
      <c r="D13" s="106"/>
      <c r="E13" s="140"/>
      <c r="F13" s="141"/>
      <c r="G13" s="84"/>
    </row>
    <row r="14" spans="1:13" ht="24.95" customHeight="1">
      <c r="A14" s="142"/>
      <c r="B14" s="143"/>
      <c r="C14" s="144"/>
      <c r="D14" s="119"/>
      <c r="E14" s="145"/>
      <c r="F14" s="146"/>
      <c r="G14" s="142"/>
    </row>
    <row r="15" spans="1:13" ht="24.95" customHeight="1">
      <c r="A15" s="84"/>
      <c r="B15" s="147"/>
      <c r="C15" s="144"/>
      <c r="D15" s="142"/>
      <c r="E15" s="101"/>
      <c r="F15" s="101"/>
      <c r="G15" s="101"/>
      <c r="H15" s="7"/>
      <c r="I15" s="7"/>
      <c r="J15" s="7"/>
      <c r="K15" s="7"/>
      <c r="L15" s="7"/>
      <c r="M15" s="7"/>
    </row>
    <row r="16" spans="1:13" ht="24.95" customHeight="1" thickBot="1">
      <c r="A16" s="102"/>
      <c r="B16" s="148"/>
      <c r="C16" s="149"/>
      <c r="D16" s="102"/>
      <c r="E16" s="102"/>
      <c r="F16" s="102"/>
      <c r="G16" s="102"/>
    </row>
    <row r="17" spans="1:7" ht="24.95" customHeight="1" thickTop="1" thickBot="1">
      <c r="A17" s="150"/>
      <c r="B17" s="150"/>
      <c r="C17" s="150"/>
      <c r="D17" s="521" t="s">
        <v>282</v>
      </c>
      <c r="E17" s="522"/>
      <c r="F17" s="151">
        <f>SUM(F12:F16)</f>
        <v>6420</v>
      </c>
      <c r="G17" s="64"/>
    </row>
    <row r="18" spans="1:7" ht="24.95" customHeight="1" thickTop="1">
      <c r="A18" s="482"/>
      <c r="B18" s="482"/>
      <c r="C18" s="482"/>
      <c r="D18" s="482"/>
      <c r="E18" s="482"/>
      <c r="F18" s="64"/>
      <c r="G18" s="64"/>
    </row>
    <row r="19" spans="1:7" ht="24.95" customHeight="1">
      <c r="A19" s="64"/>
      <c r="B19" s="64"/>
      <c r="C19" s="64"/>
      <c r="D19" s="64"/>
      <c r="E19" s="152"/>
      <c r="F19" s="64"/>
      <c r="G19" s="64"/>
    </row>
    <row r="20" spans="1:7" ht="24.95" customHeight="1">
      <c r="A20" s="80"/>
      <c r="B20" s="80"/>
      <c r="C20" s="81" t="s">
        <v>40</v>
      </c>
      <c r="D20" s="80"/>
      <c r="E20" s="80"/>
      <c r="F20" s="82"/>
      <c r="G20" s="82"/>
    </row>
    <row r="21" spans="1:7" ht="24.95" customHeight="1">
      <c r="A21" s="82"/>
      <c r="B21" s="82"/>
      <c r="C21" s="4" t="s">
        <v>41</v>
      </c>
      <c r="D21" s="82"/>
      <c r="E21" s="82"/>
      <c r="F21" s="82"/>
      <c r="G21" s="82"/>
    </row>
    <row r="22" spans="1:7" ht="24.95" customHeight="1">
      <c r="A22" s="82"/>
      <c r="B22" s="82"/>
      <c r="C22" s="120" t="s">
        <v>283</v>
      </c>
      <c r="D22" s="82"/>
      <c r="E22" s="82"/>
      <c r="F22" s="82"/>
      <c r="G22" s="82"/>
    </row>
    <row r="23" spans="1:7" ht="24.95" customHeight="1">
      <c r="A23" s="82"/>
      <c r="B23" s="82"/>
      <c r="C23" s="120"/>
      <c r="D23" s="82"/>
      <c r="E23" s="82"/>
      <c r="F23" s="82"/>
      <c r="G23" s="81"/>
    </row>
    <row r="24" spans="1:7" ht="24.95" customHeight="1">
      <c r="A24" s="81" t="s">
        <v>43</v>
      </c>
      <c r="B24" s="81"/>
      <c r="C24" s="81"/>
      <c r="D24" s="81"/>
      <c r="E24" s="81"/>
      <c r="F24" s="81"/>
      <c r="G24" s="81"/>
    </row>
    <row r="25" spans="1:7" ht="24.95" customHeight="1">
      <c r="A25" s="82" t="s">
        <v>44</v>
      </c>
      <c r="B25" s="82"/>
      <c r="C25" s="82"/>
      <c r="D25" s="82"/>
      <c r="E25" s="82"/>
      <c r="F25" s="81"/>
      <c r="G25" s="82"/>
    </row>
    <row r="26" spans="1:7" ht="24.95" customHeight="1">
      <c r="A26" s="6"/>
      <c r="B26" s="4" t="s">
        <v>75</v>
      </c>
      <c r="C26" s="4"/>
      <c r="D26" s="4" t="s">
        <v>284</v>
      </c>
      <c r="E26" s="82"/>
      <c r="F26" s="82"/>
      <c r="G26" s="82"/>
    </row>
    <row r="27" spans="1:7" ht="24.95" customHeight="1">
      <c r="A27" s="82"/>
      <c r="B27" s="82"/>
      <c r="C27" s="82"/>
      <c r="D27" s="82"/>
      <c r="E27" s="82"/>
      <c r="F27" s="82"/>
      <c r="G27" s="82"/>
    </row>
    <row r="28" spans="1:7" ht="24.95" customHeight="1">
      <c r="A28" s="82"/>
      <c r="B28" s="473"/>
      <c r="C28" s="473"/>
      <c r="D28" s="473"/>
      <c r="E28" s="473"/>
      <c r="F28" s="473"/>
      <c r="G28" s="82"/>
    </row>
    <row r="29" spans="1:7" ht="24.95" customHeight="1">
      <c r="A29" s="153"/>
      <c r="B29" s="4"/>
      <c r="C29" s="4"/>
      <c r="D29" s="4"/>
      <c r="E29" s="4"/>
      <c r="F29" s="4"/>
      <c r="G29" s="153"/>
    </row>
    <row r="30" spans="1:7" ht="24.95" customHeight="1">
      <c r="A30" s="82"/>
      <c r="B30" s="474"/>
      <c r="C30" s="474"/>
      <c r="D30" s="474"/>
      <c r="E30" s="474"/>
      <c r="F30" s="474"/>
      <c r="G30" s="82"/>
    </row>
    <row r="31" spans="1:7" ht="24.95" customHeight="1">
      <c r="A31" s="82"/>
      <c r="B31" s="473" t="s">
        <v>316</v>
      </c>
      <c r="C31" s="473"/>
      <c r="D31" s="473"/>
      <c r="E31" s="473"/>
      <c r="F31" s="473"/>
      <c r="G31" s="82"/>
    </row>
    <row r="32" spans="1:7" ht="24.95" customHeight="1">
      <c r="A32" s="82"/>
      <c r="B32" s="473"/>
      <c r="C32" s="473"/>
      <c r="D32" s="473"/>
      <c r="E32" s="473"/>
      <c r="F32" s="473"/>
      <c r="G32" s="82"/>
    </row>
    <row r="33" spans="1:7" ht="24.95" customHeight="1">
      <c r="A33" s="82"/>
      <c r="B33" s="473"/>
      <c r="C33" s="473"/>
      <c r="D33" s="473"/>
      <c r="E33" s="473"/>
      <c r="F33" s="473"/>
      <c r="G33" s="82"/>
    </row>
  </sheetData>
  <mergeCells count="11">
    <mergeCell ref="A1:F1"/>
    <mergeCell ref="B11:C11"/>
    <mergeCell ref="D17:E17"/>
    <mergeCell ref="A18:E18"/>
    <mergeCell ref="B12:C12"/>
    <mergeCell ref="B13:C13"/>
    <mergeCell ref="B32:F32"/>
    <mergeCell ref="B33:F33"/>
    <mergeCell ref="B30:F30"/>
    <mergeCell ref="B31:F31"/>
    <mergeCell ref="B28:F28"/>
  </mergeCells>
  <phoneticPr fontId="29" type="noConversion"/>
  <pageMargins left="0.44" right="0.19685039370078741" top="0.43307086614173229" bottom="0.35433070866141736" header="0.19685039370078741" footer="0.1968503937007874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autoPageBreaks="0"/>
  </sheetPr>
  <dimension ref="A1:T52"/>
  <sheetViews>
    <sheetView showGridLines="0" view="pageBreakPreview" zoomScale="90" zoomScaleNormal="85" zoomScaleSheetLayoutView="90" workbookViewId="0">
      <selection activeCell="F6" sqref="F6:H6"/>
    </sheetView>
  </sheetViews>
  <sheetFormatPr defaultRowHeight="20.100000000000001" customHeight="1"/>
  <cols>
    <col min="1" max="1" width="6.7109375" style="34" customWidth="1"/>
    <col min="2" max="2" width="60.140625" style="30" customWidth="1"/>
    <col min="3" max="3" width="12" style="30" customWidth="1"/>
    <col min="4" max="4" width="7.7109375" style="31" customWidth="1"/>
    <col min="5" max="5" width="15.28515625" style="30" customWidth="1"/>
    <col min="6" max="6" width="17.42578125" style="30" customWidth="1"/>
    <col min="7" max="7" width="14" style="30" customWidth="1"/>
    <col min="8" max="8" width="17.42578125" style="30" customWidth="1"/>
    <col min="9" max="9" width="16.5703125" style="35" customWidth="1"/>
    <col min="10" max="10" width="8.5703125" style="30" bestFit="1" customWidth="1"/>
    <col min="11" max="11" width="16.42578125" style="30" customWidth="1"/>
    <col min="12" max="12" width="9.42578125" style="30" bestFit="1" customWidth="1"/>
    <col min="13" max="13" width="12" style="30" bestFit="1" customWidth="1"/>
    <col min="14" max="16384" width="9.140625" style="30"/>
  </cols>
  <sheetData>
    <row r="1" spans="1:20" ht="23.25">
      <c r="A1" s="508" t="s">
        <v>77</v>
      </c>
      <c r="B1" s="508"/>
      <c r="C1" s="508"/>
      <c r="D1" s="508"/>
      <c r="E1" s="508"/>
      <c r="F1" s="508"/>
      <c r="G1" s="508"/>
      <c r="H1" s="508"/>
      <c r="I1" s="508"/>
      <c r="J1" s="508"/>
      <c r="M1" s="31"/>
      <c r="N1" s="31"/>
      <c r="O1" s="31"/>
      <c r="P1" s="32"/>
      <c r="Q1" s="31"/>
      <c r="R1" s="31"/>
      <c r="S1" s="32"/>
      <c r="T1" s="31"/>
    </row>
    <row r="2" spans="1:20" ht="21" customHeight="1">
      <c r="A2" s="171" t="s">
        <v>78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20" ht="21" customHeight="1">
      <c r="A3" s="173" t="s">
        <v>20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20" ht="21" customHeight="1">
      <c r="A4" s="175" t="str">
        <f>ปร.6!A4</f>
        <v>สถานที่ก่อสร้าง    สำนักงาน ธ.ก.ส. สาขาย่อยกัลยาณิวัฒนา จังหวัดเชียงใหม่</v>
      </c>
      <c r="B4" s="174"/>
      <c r="C4" s="174"/>
      <c r="D4" s="174"/>
      <c r="E4" s="176"/>
      <c r="F4" s="173" t="s">
        <v>80</v>
      </c>
      <c r="G4" s="174" t="str">
        <f>ปร.6!C5</f>
        <v>-</v>
      </c>
      <c r="H4" s="174"/>
      <c r="I4" s="174"/>
      <c r="J4" s="174"/>
    </row>
    <row r="5" spans="1:20" ht="21" customHeight="1">
      <c r="A5" s="173" t="s">
        <v>24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20" ht="21" customHeight="1">
      <c r="A6" s="173" t="str">
        <f>รวม!A6</f>
        <v>คำนวณราคากลางโดย คณะกรรมการกำหนดราคากลางตามคำสั่งที่ 6237/2567  ลว. 13  พฤษภาคม  2567</v>
      </c>
      <c r="B6" s="174"/>
      <c r="C6" s="174"/>
      <c r="D6" s="174"/>
      <c r="E6" s="176"/>
      <c r="F6" s="173" t="s">
        <v>81</v>
      </c>
      <c r="G6" s="514" t="str">
        <f>+สำนักงาน!G6</f>
        <v xml:space="preserve"> 13  พฤษภาคม  2567</v>
      </c>
      <c r="H6" s="514"/>
      <c r="I6" s="174"/>
      <c r="J6" s="174"/>
    </row>
    <row r="7" spans="1:20" ht="21" customHeight="1">
      <c r="A7" s="42"/>
      <c r="B7" s="14"/>
      <c r="C7" s="14"/>
      <c r="D7" s="198"/>
      <c r="E7" s="14"/>
      <c r="F7" s="14"/>
      <c r="G7" s="509" t="s">
        <v>27</v>
      </c>
      <c r="H7" s="509"/>
      <c r="I7" s="509"/>
      <c r="J7" s="509"/>
      <c r="K7" s="109"/>
      <c r="L7" s="109"/>
      <c r="M7" s="109"/>
      <c r="N7" s="109"/>
      <c r="O7" s="109"/>
    </row>
    <row r="8" spans="1:20" ht="21" customHeight="1">
      <c r="A8" s="510" t="s">
        <v>28</v>
      </c>
      <c r="B8" s="510" t="s">
        <v>29</v>
      </c>
      <c r="C8" s="510" t="s">
        <v>82</v>
      </c>
      <c r="D8" s="510" t="s">
        <v>83</v>
      </c>
      <c r="E8" s="512" t="s">
        <v>84</v>
      </c>
      <c r="F8" s="513"/>
      <c r="G8" s="512" t="s">
        <v>85</v>
      </c>
      <c r="H8" s="513"/>
      <c r="I8" s="169" t="s">
        <v>86</v>
      </c>
      <c r="J8" s="510" t="s">
        <v>31</v>
      </c>
      <c r="K8" s="109"/>
      <c r="L8" s="109"/>
      <c r="M8" s="109"/>
      <c r="N8" s="109"/>
      <c r="O8" s="109"/>
    </row>
    <row r="9" spans="1:20" ht="21" customHeight="1">
      <c r="A9" s="511"/>
      <c r="B9" s="511"/>
      <c r="C9" s="511"/>
      <c r="D9" s="511"/>
      <c r="E9" s="169" t="s">
        <v>87</v>
      </c>
      <c r="F9" s="9" t="s">
        <v>88</v>
      </c>
      <c r="G9" s="169" t="s">
        <v>87</v>
      </c>
      <c r="H9" s="9" t="s">
        <v>88</v>
      </c>
      <c r="I9" s="8" t="s">
        <v>89</v>
      </c>
      <c r="J9" s="511"/>
      <c r="K9" s="109"/>
      <c r="L9" s="109"/>
      <c r="M9" s="109"/>
      <c r="N9" s="109"/>
      <c r="O9" s="109"/>
    </row>
    <row r="10" spans="1:20" s="35" customFormat="1" ht="21" customHeight="1">
      <c r="A10" s="33"/>
      <c r="B10" s="154" t="s">
        <v>285</v>
      </c>
      <c r="C10" s="154"/>
      <c r="D10" s="154"/>
      <c r="E10" s="154"/>
      <c r="F10" s="154"/>
      <c r="G10" s="154"/>
      <c r="H10" s="154"/>
      <c r="I10" s="154"/>
      <c r="J10" s="154"/>
      <c r="K10" s="189" t="s">
        <v>274</v>
      </c>
      <c r="L10" s="189"/>
      <c r="M10" s="189"/>
      <c r="N10" s="189"/>
      <c r="O10" s="189"/>
    </row>
    <row r="11" spans="1:20" s="35" customFormat="1" ht="21" customHeight="1">
      <c r="A11" s="192"/>
      <c r="B11" s="105"/>
      <c r="C11" s="193"/>
      <c r="D11" s="107"/>
      <c r="E11" s="193"/>
      <c r="F11" s="190"/>
      <c r="G11" s="194"/>
      <c r="H11" s="190"/>
      <c r="I11" s="195"/>
      <c r="J11" s="192"/>
      <c r="K11" s="189"/>
      <c r="L11" s="189"/>
      <c r="M11" s="189"/>
      <c r="N11" s="189"/>
      <c r="O11" s="189"/>
    </row>
    <row r="12" spans="1:20" s="35" customFormat="1" ht="21" customHeight="1">
      <c r="A12" s="47">
        <v>1</v>
      </c>
      <c r="B12" s="199" t="s">
        <v>281</v>
      </c>
      <c r="C12" s="200"/>
      <c r="D12" s="201"/>
      <c r="E12" s="200"/>
      <c r="F12" s="200"/>
      <c r="G12" s="202"/>
      <c r="H12" s="200"/>
      <c r="I12" s="210"/>
      <c r="J12" s="221"/>
      <c r="K12" s="222"/>
      <c r="L12" s="189"/>
      <c r="M12" s="189"/>
      <c r="N12" s="189"/>
      <c r="O12" s="189"/>
    </row>
    <row r="13" spans="1:20" s="35" customFormat="1" ht="21" customHeight="1">
      <c r="A13" s="47"/>
      <c r="B13" s="105" t="s">
        <v>286</v>
      </c>
      <c r="C13" s="200"/>
      <c r="D13" s="201"/>
      <c r="E13" s="200"/>
      <c r="F13" s="200"/>
      <c r="G13" s="202"/>
      <c r="H13" s="200"/>
      <c r="I13" s="210"/>
      <c r="J13" s="221"/>
      <c r="K13" s="266"/>
      <c r="L13" s="189"/>
      <c r="M13" s="189"/>
      <c r="N13" s="189"/>
      <c r="O13" s="189"/>
    </row>
    <row r="14" spans="1:20" s="243" customFormat="1" ht="21" customHeight="1">
      <c r="A14" s="239"/>
      <c r="B14" s="105" t="s">
        <v>287</v>
      </c>
      <c r="C14" s="196">
        <v>1</v>
      </c>
      <c r="D14" s="185" t="s">
        <v>107</v>
      </c>
      <c r="E14" s="196">
        <v>6000</v>
      </c>
      <c r="F14" s="196">
        <f>+C14*E14</f>
        <v>6000</v>
      </c>
      <c r="G14" s="197">
        <v>0</v>
      </c>
      <c r="H14" s="196">
        <f>+C14*G14</f>
        <v>0</v>
      </c>
      <c r="I14" s="332">
        <f>+F14+H14</f>
        <v>6000</v>
      </c>
      <c r="J14" s="244"/>
      <c r="K14" s="266"/>
    </row>
    <row r="15" spans="1:20" s="209" customFormat="1" ht="21" customHeight="1" thickBot="1">
      <c r="A15" s="203"/>
      <c r="B15" s="331" t="s">
        <v>288</v>
      </c>
      <c r="C15" s="204"/>
      <c r="D15" s="205"/>
      <c r="E15" s="206"/>
      <c r="F15" s="207"/>
      <c r="G15" s="206"/>
      <c r="H15" s="207"/>
      <c r="I15" s="333">
        <f>SUM(I13:I14)</f>
        <v>6000</v>
      </c>
      <c r="J15" s="208"/>
      <c r="K15" s="266"/>
    </row>
    <row r="16" spans="1:20" s="209" customFormat="1" ht="21" customHeight="1">
      <c r="A16" s="203"/>
      <c r="B16" s="224"/>
      <c r="C16" s="204"/>
      <c r="D16" s="205"/>
      <c r="E16" s="206"/>
      <c r="F16" s="207"/>
      <c r="G16" s="206"/>
      <c r="H16" s="279"/>
      <c r="I16" s="298"/>
      <c r="J16" s="208"/>
      <c r="K16" s="266"/>
    </row>
    <row r="17" spans="1:11" s="209" customFormat="1" ht="21" customHeight="1">
      <c r="A17" s="203"/>
      <c r="B17" s="224"/>
      <c r="C17" s="204"/>
      <c r="D17" s="205"/>
      <c r="E17" s="206"/>
      <c r="F17" s="207"/>
      <c r="G17" s="206"/>
      <c r="H17" s="279"/>
      <c r="I17" s="207"/>
      <c r="J17" s="208"/>
      <c r="K17" s="266"/>
    </row>
    <row r="18" spans="1:11" s="209" customFormat="1" ht="21" customHeight="1">
      <c r="A18" s="203"/>
      <c r="B18" s="224"/>
      <c r="C18" s="204"/>
      <c r="D18" s="205"/>
      <c r="E18" s="206"/>
      <c r="F18" s="207"/>
      <c r="G18" s="206"/>
      <c r="H18" s="279"/>
      <c r="I18" s="207"/>
      <c r="J18" s="208"/>
      <c r="K18" s="266"/>
    </row>
    <row r="19" spans="1:11" s="209" customFormat="1" ht="21" customHeight="1">
      <c r="A19" s="203"/>
      <c r="B19" s="224"/>
      <c r="C19" s="204"/>
      <c r="D19" s="205"/>
      <c r="E19" s="206"/>
      <c r="F19" s="207"/>
      <c r="G19" s="206"/>
      <c r="H19" s="279"/>
      <c r="I19" s="207"/>
      <c r="J19" s="208"/>
      <c r="K19" s="266"/>
    </row>
    <row r="20" spans="1:11" s="209" customFormat="1" ht="21" customHeight="1">
      <c r="A20" s="203"/>
      <c r="B20" s="224"/>
      <c r="C20" s="204"/>
      <c r="D20" s="205"/>
      <c r="E20" s="206"/>
      <c r="F20" s="207"/>
      <c r="G20" s="206"/>
      <c r="H20" s="279"/>
      <c r="I20" s="207"/>
      <c r="J20" s="208"/>
      <c r="K20" s="266"/>
    </row>
    <row r="21" spans="1:11" s="209" customFormat="1" ht="21" customHeight="1">
      <c r="A21" s="203"/>
      <c r="B21" s="224"/>
      <c r="C21" s="204"/>
      <c r="D21" s="205"/>
      <c r="E21" s="206"/>
      <c r="F21" s="207"/>
      <c r="G21" s="206"/>
      <c r="H21" s="279"/>
      <c r="I21" s="207"/>
      <c r="J21" s="208"/>
      <c r="K21" s="266"/>
    </row>
    <row r="22" spans="1:11" s="209" customFormat="1" ht="21" customHeight="1">
      <c r="A22" s="203"/>
      <c r="B22" s="224"/>
      <c r="C22" s="204"/>
      <c r="D22" s="205"/>
      <c r="E22" s="206"/>
      <c r="F22" s="207"/>
      <c r="G22" s="206"/>
      <c r="H22" s="279"/>
      <c r="I22" s="207"/>
      <c r="J22" s="208"/>
      <c r="K22" s="266"/>
    </row>
    <row r="23" spans="1:11" s="209" customFormat="1" ht="21" customHeight="1">
      <c r="A23" s="203"/>
      <c r="B23" s="224"/>
      <c r="C23" s="204"/>
      <c r="D23" s="205"/>
      <c r="E23" s="206"/>
      <c r="F23" s="207"/>
      <c r="G23" s="206"/>
      <c r="H23" s="279"/>
      <c r="I23" s="207"/>
      <c r="J23" s="208"/>
      <c r="K23" s="266"/>
    </row>
    <row r="24" spans="1:11" s="209" customFormat="1" ht="21" customHeight="1">
      <c r="A24" s="203"/>
      <c r="B24" s="224"/>
      <c r="C24" s="204"/>
      <c r="D24" s="205"/>
      <c r="E24" s="206"/>
      <c r="F24" s="207"/>
      <c r="G24" s="206"/>
      <c r="H24" s="279"/>
      <c r="I24" s="207"/>
      <c r="J24" s="208"/>
      <c r="K24" s="266"/>
    </row>
    <row r="25" spans="1:11" s="209" customFormat="1" ht="21" customHeight="1">
      <c r="A25" s="203"/>
      <c r="B25" s="224"/>
      <c r="C25" s="204"/>
      <c r="D25" s="205"/>
      <c r="E25" s="206"/>
      <c r="F25" s="207"/>
      <c r="G25" s="206"/>
      <c r="H25" s="279"/>
      <c r="I25" s="207"/>
      <c r="J25" s="208"/>
      <c r="K25" s="266"/>
    </row>
    <row r="26" spans="1:11" s="209" customFormat="1" ht="21" customHeight="1">
      <c r="A26" s="203"/>
      <c r="B26" s="224"/>
      <c r="C26" s="204"/>
      <c r="D26" s="205"/>
      <c r="E26" s="206"/>
      <c r="F26" s="207"/>
      <c r="G26" s="206"/>
      <c r="H26" s="279"/>
      <c r="I26" s="207"/>
      <c r="J26" s="208"/>
      <c r="K26" s="266"/>
    </row>
    <row r="27" spans="1:11" s="209" customFormat="1" ht="21" customHeight="1">
      <c r="A27" s="203"/>
      <c r="B27" s="224"/>
      <c r="C27" s="204"/>
      <c r="D27" s="205"/>
      <c r="E27" s="206"/>
      <c r="F27" s="207"/>
      <c r="G27" s="206"/>
      <c r="H27" s="279"/>
      <c r="I27" s="207"/>
      <c r="J27" s="208"/>
      <c r="K27" s="266"/>
    </row>
    <row r="28" spans="1:11" s="209" customFormat="1" ht="21" customHeight="1">
      <c r="A28" s="203"/>
      <c r="B28" s="224"/>
      <c r="C28" s="204"/>
      <c r="D28" s="205"/>
      <c r="E28" s="206"/>
      <c r="F28" s="207"/>
      <c r="G28" s="206"/>
      <c r="H28" s="279"/>
      <c r="I28" s="207"/>
      <c r="J28" s="208"/>
      <c r="K28" s="266"/>
    </row>
    <row r="29" spans="1:11" s="209" customFormat="1" ht="21" customHeight="1">
      <c r="A29" s="203"/>
      <c r="B29" s="224"/>
      <c r="C29" s="204"/>
      <c r="D29" s="205"/>
      <c r="E29" s="206"/>
      <c r="F29" s="207"/>
      <c r="G29" s="206"/>
      <c r="H29" s="279"/>
      <c r="I29" s="207"/>
      <c r="J29" s="208"/>
      <c r="K29" s="266"/>
    </row>
    <row r="30" spans="1:11" s="209" customFormat="1" ht="21" customHeight="1">
      <c r="A30" s="323"/>
      <c r="B30" s="324"/>
      <c r="C30" s="325"/>
      <c r="D30" s="326"/>
      <c r="E30" s="327"/>
      <c r="F30" s="328"/>
      <c r="G30" s="327"/>
      <c r="H30" s="329"/>
      <c r="I30" s="328"/>
      <c r="J30" s="330"/>
      <c r="K30" s="266"/>
    </row>
    <row r="31" spans="1:11" ht="20.100000000000001" customHeight="1">
      <c r="K31" s="266"/>
    </row>
    <row r="32" spans="1:11" ht="20.100000000000001" customHeight="1">
      <c r="K32" s="266"/>
    </row>
    <row r="33" spans="1:11" ht="20.100000000000001" customHeight="1">
      <c r="I33" s="30"/>
      <c r="K33" s="266"/>
    </row>
    <row r="34" spans="1:11" ht="20.100000000000001" customHeight="1">
      <c r="I34" s="30"/>
      <c r="K34" s="266"/>
    </row>
    <row r="35" spans="1:11" ht="20.100000000000001" customHeight="1">
      <c r="I35" s="30"/>
      <c r="K35" s="266"/>
    </row>
    <row r="36" spans="1:11" ht="20.100000000000001" customHeight="1">
      <c r="I36" s="30"/>
      <c r="K36" s="266"/>
    </row>
    <row r="37" spans="1:11" ht="20.100000000000001" customHeight="1">
      <c r="I37" s="30"/>
      <c r="K37" s="266"/>
    </row>
    <row r="38" spans="1:11" ht="20.100000000000001" customHeight="1">
      <c r="A38" s="30"/>
      <c r="I38" s="30"/>
      <c r="K38" s="266"/>
    </row>
    <row r="39" spans="1:11" ht="20.100000000000001" customHeight="1">
      <c r="A39" s="30"/>
      <c r="I39" s="30"/>
      <c r="K39" s="266"/>
    </row>
    <row r="40" spans="1:11" ht="20.100000000000001" customHeight="1">
      <c r="A40" s="30"/>
      <c r="I40" s="30"/>
      <c r="K40" s="266"/>
    </row>
    <row r="41" spans="1:11" ht="20.100000000000001" customHeight="1">
      <c r="A41" s="30"/>
      <c r="I41" s="30"/>
      <c r="K41" s="266"/>
    </row>
    <row r="42" spans="1:11" ht="20.100000000000001" customHeight="1">
      <c r="A42" s="30"/>
      <c r="I42" s="30"/>
      <c r="K42" s="266"/>
    </row>
    <row r="43" spans="1:11" ht="20.100000000000001" customHeight="1">
      <c r="A43" s="30"/>
      <c r="I43" s="30"/>
      <c r="K43" s="266"/>
    </row>
    <row r="44" spans="1:11" ht="20.100000000000001" customHeight="1">
      <c r="A44" s="30"/>
      <c r="I44" s="30"/>
    </row>
    <row r="45" spans="1:11" ht="20.100000000000001" customHeight="1">
      <c r="A45" s="30"/>
      <c r="I45" s="30"/>
    </row>
    <row r="46" spans="1:11" ht="20.100000000000001" customHeight="1">
      <c r="A46" s="30"/>
      <c r="I46" s="30"/>
    </row>
    <row r="47" spans="1:11" ht="20.100000000000001" customHeight="1">
      <c r="A47" s="30"/>
      <c r="I47" s="30"/>
    </row>
    <row r="48" spans="1:11" ht="20.100000000000001" customHeight="1">
      <c r="A48" s="30"/>
      <c r="I48" s="30"/>
    </row>
    <row r="49" spans="1:9" ht="20.100000000000001" customHeight="1">
      <c r="A49" s="30"/>
      <c r="I49" s="30"/>
    </row>
    <row r="50" spans="1:9" ht="20.100000000000001" customHeight="1">
      <c r="A50" s="30"/>
      <c r="I50" s="30"/>
    </row>
    <row r="51" spans="1:9" ht="20.100000000000001" customHeight="1">
      <c r="A51" s="30"/>
      <c r="I51" s="30"/>
    </row>
    <row r="52" spans="1:9" ht="20.100000000000001" customHeight="1">
      <c r="A52" s="30"/>
      <c r="I52" s="30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6:H6"/>
  </mergeCells>
  <phoneticPr fontId="29" type="noConversion"/>
  <printOptions horizontalCentered="1"/>
  <pageMargins left="0.39370078740157483" right="0.15748031496062992" top="0.43307086614173229" bottom="0.43307086614173229" header="0.15748031496062992" footer="0.19685039370078741"/>
  <pageSetup paperSize="9" scale="90" orientation="landscape" r:id="rId1"/>
  <headerFooter alignWithMargins="0">
    <oddHeader>&amp;R&amp;"TH SarabunPSK,ธรรมดา"&amp;12ส่วนที่ 2 / ปร.4 แผ่นที่  &amp;P/1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L7" sqref="L7"/>
    </sheetView>
  </sheetViews>
  <sheetFormatPr defaultRowHeight="18.75"/>
  <cols>
    <col min="1" max="1" width="6.7109375" style="34" customWidth="1"/>
    <col min="2" max="2" width="56.7109375" style="30" customWidth="1"/>
    <col min="3" max="3" width="9.7109375" style="238" customWidth="1"/>
    <col min="4" max="4" width="6.7109375" style="30" customWidth="1"/>
    <col min="5" max="5" width="12.7109375" style="30" customWidth="1"/>
    <col min="6" max="6" width="15.7109375" style="30" customWidth="1"/>
    <col min="7" max="7" width="8.28515625" style="30" customWidth="1"/>
    <col min="8" max="8" width="11.85546875" style="30" customWidth="1"/>
    <col min="9" max="9" width="16.5703125" style="35" customWidth="1"/>
    <col min="10" max="10" width="0.140625" style="30" hidden="1" customWidth="1"/>
    <col min="11" max="11" width="13" style="109" customWidth="1"/>
    <col min="12" max="13" width="9.140625" style="109"/>
    <col min="14" max="16384" width="9.140625" style="30"/>
  </cols>
  <sheetData>
    <row r="1" spans="1:20" ht="23.25">
      <c r="A1" s="508" t="s">
        <v>77</v>
      </c>
      <c r="B1" s="508"/>
      <c r="C1" s="508"/>
      <c r="D1" s="508"/>
      <c r="E1" s="508"/>
      <c r="F1" s="508"/>
      <c r="G1" s="508"/>
      <c r="H1" s="508"/>
      <c r="I1" s="508"/>
      <c r="J1" s="508"/>
      <c r="M1" s="403"/>
      <c r="N1" s="31"/>
      <c r="O1" s="31"/>
      <c r="P1" s="32"/>
      <c r="Q1" s="31"/>
      <c r="R1" s="31"/>
      <c r="S1" s="32"/>
      <c r="T1" s="31"/>
    </row>
    <row r="2" spans="1:20" ht="21" customHeight="1">
      <c r="A2" s="532" t="s">
        <v>289</v>
      </c>
      <c r="B2" s="532"/>
      <c r="C2" s="532"/>
      <c r="D2" s="532"/>
      <c r="E2" s="532"/>
      <c r="F2" s="532"/>
      <c r="G2" s="532"/>
      <c r="H2" s="532"/>
      <c r="I2" s="532"/>
      <c r="J2" s="532"/>
      <c r="M2" s="403"/>
      <c r="N2" s="31"/>
      <c r="O2" s="31"/>
      <c r="P2" s="32"/>
      <c r="Q2" s="31"/>
      <c r="R2" s="31"/>
      <c r="S2" s="32"/>
      <c r="T2" s="31"/>
    </row>
    <row r="3" spans="1:20" s="6" customFormat="1" ht="23.1" customHeight="1">
      <c r="A3" s="445" t="s">
        <v>290</v>
      </c>
      <c r="B3" s="139"/>
      <c r="C3" s="139"/>
      <c r="D3" s="139"/>
      <c r="E3" s="64"/>
      <c r="F3" s="62"/>
      <c r="H3" s="62"/>
    </row>
    <row r="4" spans="1:20" s="6" customFormat="1" ht="23.1" customHeight="1">
      <c r="A4" s="66" t="str">
        <f>ปร.6!A4</f>
        <v>สถานที่ก่อสร้าง    สำนักงาน ธ.ก.ส. สาขาย่อยกัลยาณิวัฒนา จังหวัดเชียงใหม่</v>
      </c>
      <c r="B4" s="66"/>
      <c r="C4" s="66"/>
      <c r="D4" s="66"/>
      <c r="E4" s="65"/>
      <c r="F4" s="173" t="s">
        <v>80</v>
      </c>
      <c r="H4" s="62"/>
    </row>
    <row r="5" spans="1:20" ht="21" customHeight="1">
      <c r="A5" s="173" t="str">
        <f>'[1]รวม '!A5</f>
        <v>หน่วยงานเจ้าของโครงการ/งานก่อสร้าง    ธนาคารเพื่อการเกษตรและสหกรณ์การเกษตร</v>
      </c>
      <c r="B5" s="174"/>
      <c r="C5" s="174"/>
      <c r="D5" s="174"/>
      <c r="E5" s="174"/>
      <c r="F5" s="174"/>
      <c r="G5" s="174"/>
      <c r="H5" s="174"/>
      <c r="I5" s="174"/>
      <c r="J5" s="174"/>
      <c r="M5" s="403"/>
      <c r="N5" s="31"/>
      <c r="O5" s="31"/>
      <c r="P5" s="32"/>
      <c r="Q5" s="31"/>
      <c r="R5" s="31"/>
      <c r="S5" s="32"/>
      <c r="T5" s="31"/>
    </row>
    <row r="6" spans="1:20" ht="21" customHeight="1">
      <c r="A6" s="173" t="s">
        <v>321</v>
      </c>
      <c r="B6" s="174"/>
      <c r="C6" s="404"/>
      <c r="D6" s="174"/>
      <c r="E6" s="176"/>
      <c r="F6" s="471" t="s">
        <v>81</v>
      </c>
      <c r="G6" s="514" t="str">
        <f>+สำนักงาน!G6</f>
        <v xml:space="preserve"> 13  พฤษภาคม  2567</v>
      </c>
      <c r="H6" s="514"/>
      <c r="I6" s="174"/>
      <c r="J6" s="174"/>
      <c r="K6" s="246"/>
      <c r="L6" s="217"/>
      <c r="M6" s="217"/>
      <c r="N6" s="217"/>
      <c r="O6" s="217"/>
    </row>
    <row r="7" spans="1:20" ht="21" customHeight="1">
      <c r="A7" s="42"/>
      <c r="B7" s="14"/>
      <c r="C7" s="14"/>
      <c r="D7" s="14"/>
      <c r="E7" s="14"/>
      <c r="F7" s="14"/>
      <c r="G7" s="509" t="s">
        <v>27</v>
      </c>
      <c r="H7" s="509"/>
      <c r="I7" s="509"/>
      <c r="J7" s="509"/>
      <c r="L7" s="109" t="s">
        <v>274</v>
      </c>
    </row>
    <row r="8" spans="1:20" ht="21" customHeight="1">
      <c r="A8" s="510" t="s">
        <v>28</v>
      </c>
      <c r="B8" s="533" t="s">
        <v>29</v>
      </c>
      <c r="C8" s="534"/>
      <c r="D8" s="535"/>
      <c r="E8" s="510" t="s">
        <v>82</v>
      </c>
      <c r="F8" s="535" t="s">
        <v>83</v>
      </c>
      <c r="G8" s="533" t="s">
        <v>291</v>
      </c>
      <c r="H8" s="535"/>
      <c r="I8" s="533" t="s">
        <v>31</v>
      </c>
      <c r="J8" s="535"/>
    </row>
    <row r="9" spans="1:20" ht="21" customHeight="1">
      <c r="A9" s="511"/>
      <c r="B9" s="536"/>
      <c r="C9" s="537"/>
      <c r="D9" s="538"/>
      <c r="E9" s="511"/>
      <c r="F9" s="538"/>
      <c r="G9" s="536" t="s">
        <v>292</v>
      </c>
      <c r="H9" s="538"/>
      <c r="I9" s="536"/>
      <c r="J9" s="538"/>
    </row>
    <row r="10" spans="1:20" ht="21" customHeight="1">
      <c r="A10" s="13"/>
      <c r="B10" s="44" t="s">
        <v>293</v>
      </c>
      <c r="C10" s="405"/>
      <c r="D10" s="406"/>
      <c r="E10" s="13"/>
      <c r="F10" s="13"/>
      <c r="G10" s="525"/>
      <c r="H10" s="526"/>
      <c r="I10" s="44"/>
      <c r="J10" s="406"/>
    </row>
    <row r="11" spans="1:20" ht="21" customHeight="1">
      <c r="A11" s="45">
        <v>1</v>
      </c>
      <c r="B11" s="407" t="s">
        <v>294</v>
      </c>
      <c r="C11" s="408"/>
      <c r="D11" s="409"/>
      <c r="E11" s="172">
        <v>1</v>
      </c>
      <c r="F11" s="45" t="s">
        <v>295</v>
      </c>
      <c r="G11" s="410"/>
      <c r="H11" s="411">
        <f>เหตุผล!O14</f>
        <v>50000</v>
      </c>
      <c r="I11" s="412"/>
      <c r="J11" s="409"/>
    </row>
    <row r="12" spans="1:20" ht="21" customHeight="1">
      <c r="A12" s="45"/>
      <c r="B12" s="407"/>
      <c r="C12" s="408"/>
      <c r="D12" s="409"/>
      <c r="E12" s="172"/>
      <c r="F12" s="45"/>
      <c r="G12" s="410"/>
      <c r="H12" s="411"/>
      <c r="I12" s="412"/>
      <c r="J12" s="409"/>
    </row>
    <row r="13" spans="1:20" ht="21" customHeight="1">
      <c r="A13" s="45"/>
      <c r="B13" s="407"/>
      <c r="C13" s="408"/>
      <c r="D13" s="409"/>
      <c r="E13" s="172"/>
      <c r="F13" s="45"/>
      <c r="G13" s="410"/>
      <c r="H13" s="411"/>
      <c r="I13" s="412"/>
      <c r="J13" s="409"/>
    </row>
    <row r="14" spans="1:20" ht="21" customHeight="1">
      <c r="A14" s="45"/>
      <c r="B14" s="407"/>
      <c r="C14" s="408"/>
      <c r="D14" s="409"/>
      <c r="E14" s="172"/>
      <c r="F14" s="45"/>
      <c r="G14" s="410"/>
      <c r="H14" s="411"/>
      <c r="I14" s="412"/>
      <c r="J14" s="409"/>
    </row>
    <row r="15" spans="1:20" ht="21" customHeight="1">
      <c r="A15" s="45"/>
      <c r="B15" s="407"/>
      <c r="C15" s="408"/>
      <c r="D15" s="409"/>
      <c r="E15" s="172"/>
      <c r="F15" s="45"/>
      <c r="G15" s="410"/>
      <c r="H15" s="411"/>
      <c r="I15" s="412"/>
      <c r="J15" s="409"/>
    </row>
    <row r="16" spans="1:20" ht="21" customHeight="1">
      <c r="A16" s="45"/>
      <c r="B16" s="407"/>
      <c r="C16" s="408"/>
      <c r="D16" s="409"/>
      <c r="E16" s="172"/>
      <c r="F16" s="45"/>
      <c r="G16" s="410"/>
      <c r="H16" s="411"/>
      <c r="I16" s="412"/>
      <c r="J16" s="409"/>
    </row>
    <row r="17" spans="1:10" ht="21" customHeight="1">
      <c r="A17" s="45"/>
      <c r="B17" s="407"/>
      <c r="C17" s="408"/>
      <c r="D17" s="409"/>
      <c r="E17" s="172"/>
      <c r="F17" s="45"/>
      <c r="G17" s="410"/>
      <c r="H17" s="411"/>
      <c r="I17" s="412"/>
      <c r="J17" s="409"/>
    </row>
    <row r="18" spans="1:10" ht="21" customHeight="1">
      <c r="A18" s="45"/>
      <c r="B18" s="407"/>
      <c r="C18" s="408"/>
      <c r="D18" s="409"/>
      <c r="E18" s="172"/>
      <c r="F18" s="45"/>
      <c r="G18" s="410"/>
      <c r="H18" s="411"/>
      <c r="I18" s="412"/>
      <c r="J18" s="409"/>
    </row>
    <row r="19" spans="1:10" ht="21" customHeight="1">
      <c r="A19" s="45"/>
      <c r="B19" s="407"/>
      <c r="C19" s="408"/>
      <c r="D19" s="409"/>
      <c r="E19" s="172"/>
      <c r="F19" s="45"/>
      <c r="G19" s="410"/>
      <c r="H19" s="411"/>
      <c r="I19" s="412"/>
      <c r="J19" s="409"/>
    </row>
    <row r="20" spans="1:10" ht="21" customHeight="1">
      <c r="A20" s="45"/>
      <c r="B20" s="407"/>
      <c r="C20" s="408"/>
      <c r="D20" s="409"/>
      <c r="E20" s="172"/>
      <c r="F20" s="45"/>
      <c r="G20" s="410"/>
      <c r="H20" s="411"/>
      <c r="I20" s="412"/>
      <c r="J20" s="409"/>
    </row>
    <row r="21" spans="1:10" ht="21" customHeight="1">
      <c r="A21" s="45"/>
      <c r="B21" s="407"/>
      <c r="C21" s="408"/>
      <c r="D21" s="409"/>
      <c r="E21" s="172"/>
      <c r="F21" s="45"/>
      <c r="G21" s="410"/>
      <c r="H21" s="411"/>
      <c r="I21" s="412"/>
      <c r="J21" s="409"/>
    </row>
    <row r="22" spans="1:10" ht="21" customHeight="1" thickBot="1">
      <c r="A22" s="413"/>
      <c r="B22" s="414"/>
      <c r="C22" s="415"/>
      <c r="D22" s="416"/>
      <c r="E22" s="417"/>
      <c r="F22" s="413"/>
      <c r="G22" s="418"/>
      <c r="H22" s="419"/>
      <c r="I22" s="420"/>
      <c r="J22" s="416"/>
    </row>
    <row r="23" spans="1:10" ht="24.95" customHeight="1" thickTop="1" thickBot="1">
      <c r="A23" s="421"/>
      <c r="B23" s="527" t="s">
        <v>296</v>
      </c>
      <c r="C23" s="528"/>
      <c r="D23" s="528"/>
      <c r="E23" s="528"/>
      <c r="F23" s="529"/>
      <c r="G23" s="530">
        <f>SUM(G10:H22)</f>
        <v>50000</v>
      </c>
      <c r="H23" s="531"/>
      <c r="I23" s="422"/>
      <c r="J23" s="423"/>
    </row>
    <row r="24" spans="1:10" ht="20.100000000000001" customHeight="1" thickTop="1"/>
  </sheetData>
  <mergeCells count="14">
    <mergeCell ref="G10:H10"/>
    <mergeCell ref="B23:F23"/>
    <mergeCell ref="G23:H23"/>
    <mergeCell ref="A1:J1"/>
    <mergeCell ref="A2:J2"/>
    <mergeCell ref="G7:J7"/>
    <mergeCell ref="A8:A9"/>
    <mergeCell ref="B8:D9"/>
    <mergeCell ref="E8:E9"/>
    <mergeCell ref="F8:F9"/>
    <mergeCell ref="G8:H8"/>
    <mergeCell ref="I8:J9"/>
    <mergeCell ref="G9:H9"/>
    <mergeCell ref="G6:H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11</vt:i4>
      </vt:variant>
    </vt:vector>
  </HeadingPairs>
  <TitlesOfParts>
    <vt:vector size="21" baseType="lpstr">
      <vt:lpstr>บก.01</vt:lpstr>
      <vt:lpstr>ปร.6</vt:lpstr>
      <vt:lpstr>ปร.5(ก)</vt:lpstr>
      <vt:lpstr>รวม</vt:lpstr>
      <vt:lpstr>สำนักงาน</vt:lpstr>
      <vt:lpstr>ห้องน้ำลูกค้า</vt:lpstr>
      <vt:lpstr>ปร.5(ข)</vt:lpstr>
      <vt:lpstr>ครุภัณฑ์</vt:lpstr>
      <vt:lpstr>ปร.4(พ)</vt:lpstr>
      <vt:lpstr>เหตุผล</vt:lpstr>
      <vt:lpstr>ครุภัณฑ์!Print_Area</vt:lpstr>
      <vt:lpstr>'ปร.5(ก)'!Print_Area</vt:lpstr>
      <vt:lpstr>'ปร.5(ข)'!Print_Area</vt:lpstr>
      <vt:lpstr>ปร.6!Print_Area</vt:lpstr>
      <vt:lpstr>รวม!Print_Area</vt:lpstr>
      <vt:lpstr>สำนักงาน!Print_Area</vt:lpstr>
      <vt:lpstr>ห้องน้ำลูกค้า!Print_Area</vt:lpstr>
      <vt:lpstr>ครุภัณฑ์!Print_Titles</vt:lpstr>
      <vt:lpstr>รวม!Print_Titles</vt:lpstr>
      <vt:lpstr>สำนักงาน!Print_Titles</vt:lpstr>
      <vt:lpstr>ห้องน้ำลูกค้า!Print_Titles</vt:lpstr>
    </vt:vector>
  </TitlesOfParts>
  <Company>Lenovo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BAAC</cp:lastModifiedBy>
  <cp:revision/>
  <cp:lastPrinted>2024-05-14T02:23:47Z</cp:lastPrinted>
  <dcterms:created xsi:type="dcterms:W3CDTF">2013-06-26T03:49:06Z</dcterms:created>
  <dcterms:modified xsi:type="dcterms:W3CDTF">2024-07-01T08:20:25Z</dcterms:modified>
</cp:coreProperties>
</file>